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verse DCF" sheetId="1" r:id="rId4"/>
    <sheet state="visible" name="DPZ Model" sheetId="2" r:id="rId5"/>
    <sheet state="visible" name="DPZ By Segment" sheetId="3" r:id="rId6"/>
    <sheet state="visible" name="DCF" sheetId="4" r:id="rId7"/>
  </sheets>
  <definedNames/>
  <calcPr/>
</workbook>
</file>

<file path=xl/sharedStrings.xml><?xml version="1.0" encoding="utf-8"?>
<sst xmlns="http://schemas.openxmlformats.org/spreadsheetml/2006/main" count="129" uniqueCount="92">
  <si>
    <t>DPZ</t>
  </si>
  <si>
    <t>FCF</t>
  </si>
  <si>
    <t>FCF/Share</t>
  </si>
  <si>
    <t>Terminal FCF Multiple</t>
  </si>
  <si>
    <t>Terminal Stock Price</t>
  </si>
  <si>
    <t xml:space="preserve">Current Price </t>
  </si>
  <si>
    <t>Dividend/Share</t>
  </si>
  <si>
    <t>PV of Cash Flows</t>
  </si>
  <si>
    <t>IRR</t>
  </si>
  <si>
    <t># Diluted Shares Out</t>
  </si>
  <si>
    <t>Discount Factor</t>
  </si>
  <si>
    <t>Dividends Paid</t>
  </si>
  <si>
    <t>Total Stores</t>
  </si>
  <si>
    <t>Growth</t>
  </si>
  <si>
    <t>Implied Total Sales</t>
  </si>
  <si>
    <t>Sales Per Store</t>
  </si>
  <si>
    <t>U.S.</t>
  </si>
  <si>
    <t>Supply Chain</t>
  </si>
  <si>
    <t xml:space="preserve">International </t>
  </si>
  <si>
    <t xml:space="preserve">U.S. Advertising </t>
  </si>
  <si>
    <t>Revenue</t>
  </si>
  <si>
    <t>Operating Expenses</t>
  </si>
  <si>
    <t>Segment Operating Income</t>
  </si>
  <si>
    <t>Unallocated Corporate</t>
  </si>
  <si>
    <t>% of Rev</t>
  </si>
  <si>
    <t>EBIT</t>
  </si>
  <si>
    <t>EBIT Margin</t>
  </si>
  <si>
    <t>Interest Expense</t>
  </si>
  <si>
    <t>Other Income</t>
  </si>
  <si>
    <t>Pre-Tax Earnings</t>
  </si>
  <si>
    <t>Taxes</t>
  </si>
  <si>
    <t>Tax Rate</t>
  </si>
  <si>
    <t>Net Income</t>
  </si>
  <si>
    <t>Net Income Margin</t>
  </si>
  <si>
    <t>Diluted EPS</t>
  </si>
  <si>
    <t>Diluted Shares Out</t>
  </si>
  <si>
    <t xml:space="preserve">Dividend </t>
  </si>
  <si>
    <t>Dividend Per share</t>
  </si>
  <si>
    <t>Price assumption</t>
  </si>
  <si>
    <t>$ on Buybacks</t>
  </si>
  <si>
    <t xml:space="preserve">NOPAT </t>
  </si>
  <si>
    <t>D&amp;A</t>
  </si>
  <si>
    <t>% of Revenue</t>
  </si>
  <si>
    <t xml:space="preserve">Capex </t>
  </si>
  <si>
    <t>FCF Margin</t>
  </si>
  <si>
    <t>FCF Multiple</t>
  </si>
  <si>
    <t>Price</t>
  </si>
  <si>
    <t xml:space="preserve">FCF YoY Growth </t>
  </si>
  <si>
    <t>5 Year FCF CAGR</t>
  </si>
  <si>
    <t xml:space="preserve">Revenue </t>
  </si>
  <si>
    <t xml:space="preserve">Growth % </t>
  </si>
  <si>
    <t>SSS</t>
  </si>
  <si>
    <t>Existing Store Revenue</t>
  </si>
  <si>
    <t>New Store Revenue</t>
  </si>
  <si>
    <t>Store Count</t>
  </si>
  <si>
    <t>Store Count Growth</t>
  </si>
  <si>
    <t>New Stores</t>
  </si>
  <si>
    <t>Margin</t>
  </si>
  <si>
    <t>Operating Income</t>
  </si>
  <si>
    <t xml:space="preserve">Supply Chain </t>
  </si>
  <si>
    <t>Growth %</t>
  </si>
  <si>
    <t>International</t>
  </si>
  <si>
    <t>QSR Industry reality check</t>
  </si>
  <si>
    <t xml:space="preserve">Delivery </t>
  </si>
  <si>
    <t xml:space="preserve">Carryout </t>
  </si>
  <si>
    <t>Total</t>
  </si>
  <si>
    <t>Market Growth</t>
  </si>
  <si>
    <t>Implied Sales</t>
  </si>
  <si>
    <t>Implied Market Share</t>
  </si>
  <si>
    <t>Company stores sales</t>
  </si>
  <si>
    <t>Royalties</t>
  </si>
  <si>
    <t>Implied Royalty Sales</t>
  </si>
  <si>
    <t>Company Share</t>
  </si>
  <si>
    <t>Royalty Rev Share</t>
  </si>
  <si>
    <t>sense check this with the broader QSR pizza indudstry rates, what is implied market share, what is implied sales at 6% and 3% royalty</t>
  </si>
  <si>
    <t xml:space="preserve">The adoption of ASC 606 in 2018 resulted in the recognition of $358.5 million in revenue in 2018 related to U.S. franchise contributions to DNAF. </t>
  </si>
  <si>
    <t xml:space="preserve">Year </t>
  </si>
  <si>
    <t>Terminal Value</t>
  </si>
  <si>
    <t xml:space="preserve">EBIT Margin </t>
  </si>
  <si>
    <t>NOPAT</t>
  </si>
  <si>
    <t>% of Sales</t>
  </si>
  <si>
    <t>Capex</t>
  </si>
  <si>
    <t>PV of FCF</t>
  </si>
  <si>
    <t>Discount Rate</t>
  </si>
  <si>
    <t>Perpetual Growth</t>
  </si>
  <si>
    <t xml:space="preserve">Today's Value </t>
  </si>
  <si>
    <t>Shares Outstanding</t>
  </si>
  <si>
    <t>Fair Value of Equity</t>
  </si>
  <si>
    <t>Current Price</t>
  </si>
  <si>
    <t>NOPAT=EBIT*(1-Tax rate)</t>
  </si>
  <si>
    <t>FCF=NOPAT+ D&amp;A - Capex</t>
  </si>
  <si>
    <t>YoY FCF Growth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</si>
</sst>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&quot;$&quot;#,##0.00"/>
    <numFmt numFmtId="165" formatCode="_(&quot;$&quot;* #,##0.00_);_(&quot;$&quot;* \(#,##0.00\);_(&quot;$&quot;* &quot;-&quot;??_);_(@_)"/>
    <numFmt numFmtId="166" formatCode="_(&quot;$&quot;* #,##0.00_);_(&quot;$&quot;* \(#,##0.00\);_(&quot;$&quot;* &quot;-&quot;??.0_);_(@_)"/>
    <numFmt numFmtId="167" formatCode="#,##0.0"/>
    <numFmt numFmtId="168" formatCode="&quot;$&quot;#,##0"/>
    <numFmt numFmtId="169" formatCode="_(&quot;$&quot;* #,##0_);_(&quot;$&quot;* \(#,##0\);_(&quot;$&quot;* &quot;-&quot;??_);_(@_)"/>
    <numFmt numFmtId="170" formatCode="0.0"/>
    <numFmt numFmtId="171" formatCode="0.0%"/>
    <numFmt numFmtId="172" formatCode="#,##0.000000"/>
  </numFmts>
  <fonts count="13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i/>
      <color theme="1"/>
      <name val="Arial"/>
      <scheme val="minor"/>
    </font>
    <font>
      <i/>
      <color theme="1"/>
      <name val="Arial"/>
    </font>
    <font>
      <b/>
      <i/>
      <color theme="1"/>
      <name val="Arial"/>
    </font>
    <font>
      <b/>
      <i/>
      <color theme="1"/>
      <name val="Arial"/>
      <scheme val="minor"/>
    </font>
    <font>
      <sz val="11.0"/>
      <color rgb="FF434343"/>
      <name val="Roboto"/>
    </font>
    <font>
      <b/>
      <sz val="10.0"/>
      <color rgb="FF434343"/>
      <name val="Arial"/>
      <scheme val="minor"/>
    </font>
    <font>
      <sz val="10.0"/>
      <color rgb="FF434343"/>
      <name val="Arial"/>
      <scheme val="minor"/>
    </font>
    <font>
      <sz val="11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right/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0" fontId="2" numFmtId="0" xfId="0" applyAlignment="1" applyFont="1">
      <alignment readingOrder="0"/>
    </xf>
    <xf borderId="0" fillId="0" fontId="1" numFmtId="164" xfId="0" applyAlignment="1" applyFont="1" applyNumberFormat="1">
      <alignment horizontal="right" readingOrder="0" vertical="bottom"/>
    </xf>
    <xf borderId="0" fillId="0" fontId="1" numFmtId="165" xfId="0" applyAlignment="1" applyFont="1" applyNumberFormat="1">
      <alignment vertical="bottom"/>
    </xf>
    <xf borderId="0" fillId="0" fontId="1" numFmtId="165" xfId="0" applyAlignment="1" applyFont="1" applyNumberFormat="1">
      <alignment horizontal="right" vertical="bottom"/>
    </xf>
    <xf borderId="0" fillId="0" fontId="1" numFmtId="0" xfId="0" applyAlignment="1" applyFont="1">
      <alignment horizontal="right" readingOrder="0" vertical="bottom"/>
    </xf>
    <xf borderId="0" fillId="0" fontId="3" numFmtId="164" xfId="0" applyAlignment="1" applyFont="1" applyNumberFormat="1">
      <alignment horizontal="right" vertical="bottom"/>
    </xf>
    <xf borderId="0" fillId="2" fontId="1" numFmtId="165" xfId="0" applyAlignment="1" applyFill="1" applyFont="1" applyNumberFormat="1">
      <alignment horizontal="right" vertical="bottom"/>
    </xf>
    <xf borderId="0" fillId="0" fontId="1" numFmtId="166" xfId="0" applyAlignment="1" applyFont="1" applyNumberFormat="1">
      <alignment horizontal="right" vertical="bottom"/>
    </xf>
    <xf borderId="0" fillId="0" fontId="1" numFmtId="10" xfId="0" applyAlignment="1" applyFont="1" applyNumberFormat="1">
      <alignment vertical="bottom"/>
    </xf>
    <xf borderId="0" fillId="0" fontId="1" numFmtId="10" xfId="0" applyAlignment="1" applyFont="1" applyNumberFormat="1">
      <alignment horizontal="right" vertical="bottom"/>
    </xf>
    <xf borderId="0" fillId="0" fontId="1" numFmtId="167" xfId="0" applyAlignment="1" applyFont="1" applyNumberFormat="1">
      <alignment horizontal="right" readingOrder="0" vertical="bottom"/>
    </xf>
    <xf borderId="0" fillId="0" fontId="1" numFmtId="168" xfId="0" applyAlignment="1" applyFont="1" applyNumberFormat="1">
      <alignment horizontal="right" readingOrder="0" vertical="bottom"/>
    </xf>
    <xf borderId="1" fillId="0" fontId="2" numFmtId="0" xfId="0" applyBorder="1" applyFont="1"/>
    <xf borderId="0" fillId="0" fontId="2" numFmtId="0" xfId="0" applyAlignment="1" applyFont="1">
      <alignment horizontal="right" readingOrder="0"/>
    </xf>
    <xf borderId="2" fillId="0" fontId="2" numFmtId="0" xfId="0" applyBorder="1" applyFont="1"/>
    <xf borderId="3" fillId="0" fontId="2" numFmtId="0" xfId="0" applyAlignment="1" applyBorder="1" applyFont="1">
      <alignment readingOrder="0"/>
    </xf>
    <xf borderId="3" fillId="0" fontId="2" numFmtId="0" xfId="0" applyBorder="1" applyFont="1"/>
    <xf borderId="0" fillId="0" fontId="4" numFmtId="0" xfId="0" applyAlignment="1" applyFont="1">
      <alignment readingOrder="0"/>
    </xf>
    <xf borderId="1" fillId="0" fontId="4" numFmtId="3" xfId="0" applyBorder="1" applyFont="1" applyNumberFormat="1"/>
    <xf borderId="0" fillId="0" fontId="4" numFmtId="3" xfId="0" applyFont="1" applyNumberFormat="1"/>
    <xf borderId="0" fillId="0" fontId="4" numFmtId="0" xfId="0" applyFont="1"/>
    <xf borderId="0" fillId="0" fontId="5" numFmtId="10" xfId="0" applyAlignment="1" applyFont="1" applyNumberFormat="1">
      <alignment horizontal="right" readingOrder="0"/>
    </xf>
    <xf borderId="1" fillId="0" fontId="5" numFmtId="10" xfId="0" applyBorder="1" applyFont="1" applyNumberFormat="1"/>
    <xf borderId="0" fillId="0" fontId="5" numFmtId="10" xfId="0" applyFont="1" applyNumberFormat="1"/>
    <xf borderId="0" fillId="0" fontId="5" numFmtId="169" xfId="0" applyAlignment="1" applyFont="1" applyNumberFormat="1">
      <alignment horizontal="right" readingOrder="0"/>
    </xf>
    <xf borderId="0" fillId="0" fontId="2" numFmtId="169" xfId="0" applyAlignment="1" applyFont="1" applyNumberFormat="1">
      <alignment horizontal="left" readingOrder="0"/>
    </xf>
    <xf borderId="1" fillId="0" fontId="5" numFmtId="169" xfId="0" applyBorder="1" applyFont="1" applyNumberFormat="1"/>
    <xf borderId="0" fillId="0" fontId="5" numFmtId="169" xfId="0" applyFont="1" applyNumberFormat="1"/>
    <xf borderId="0" fillId="0" fontId="2" numFmtId="169" xfId="0" applyFont="1" applyNumberFormat="1"/>
    <xf borderId="4" fillId="0" fontId="2" numFmtId="169" xfId="0" applyBorder="1" applyFont="1" applyNumberFormat="1"/>
    <xf borderId="0" fillId="0" fontId="2" numFmtId="165" xfId="0" applyFont="1" applyNumberFormat="1"/>
    <xf borderId="1" fillId="0" fontId="2" numFmtId="165" xfId="0" applyBorder="1" applyFont="1" applyNumberFormat="1"/>
    <xf borderId="1" fillId="0" fontId="2" numFmtId="169" xfId="0" applyBorder="1" applyFont="1" applyNumberFormat="1"/>
    <xf borderId="0" fillId="0" fontId="5" numFmtId="0" xfId="0" applyAlignment="1" applyFont="1">
      <alignment horizontal="right" readingOrder="0"/>
    </xf>
    <xf borderId="1" fillId="0" fontId="5" numFmtId="0" xfId="0" applyBorder="1" applyFont="1"/>
    <xf borderId="0" fillId="0" fontId="5" numFmtId="0" xfId="0" applyFont="1"/>
    <xf borderId="0" fillId="0" fontId="2" numFmtId="0" xfId="0" applyAlignment="1" applyFont="1">
      <alignment horizontal="left" readingOrder="0"/>
    </xf>
    <xf borderId="0" fillId="0" fontId="2" numFmtId="169" xfId="0" applyAlignment="1" applyFont="1" applyNumberFormat="1">
      <alignment readingOrder="0"/>
    </xf>
    <xf borderId="1" fillId="0" fontId="5" numFmtId="10" xfId="0" applyAlignment="1" applyBorder="1" applyFont="1" applyNumberFormat="1">
      <alignment readingOrder="0"/>
    </xf>
    <xf borderId="0" fillId="0" fontId="5" numFmtId="10" xfId="0" applyAlignment="1" applyFont="1" applyNumberFormat="1">
      <alignment readingOrder="0"/>
    </xf>
    <xf borderId="1" fillId="0" fontId="4" numFmtId="169" xfId="0" applyBorder="1" applyFont="1" applyNumberFormat="1"/>
    <xf borderId="0" fillId="0" fontId="4" numFmtId="169" xfId="0" applyFont="1" applyNumberFormat="1"/>
    <xf borderId="0" fillId="0" fontId="4" numFmtId="10" xfId="0" applyAlignment="1" applyFont="1" applyNumberFormat="1">
      <alignment readingOrder="0"/>
    </xf>
    <xf borderId="0" fillId="0" fontId="2" numFmtId="10" xfId="0" applyAlignment="1" applyFont="1" applyNumberFormat="1">
      <alignment horizontal="right" readingOrder="0"/>
    </xf>
    <xf borderId="1" fillId="0" fontId="4" numFmtId="10" xfId="0" applyBorder="1" applyFont="1" applyNumberFormat="1"/>
    <xf borderId="0" fillId="0" fontId="4" numFmtId="10" xfId="0" applyFont="1" applyNumberFormat="1"/>
    <xf borderId="0" fillId="0" fontId="1" numFmtId="169" xfId="0" applyAlignment="1" applyFont="1" applyNumberFormat="1">
      <alignment readingOrder="0" vertical="bottom"/>
    </xf>
    <xf borderId="0" fillId="0" fontId="1" numFmtId="169" xfId="0" applyAlignment="1" applyFont="1" applyNumberFormat="1">
      <alignment vertical="bottom"/>
    </xf>
    <xf borderId="0" fillId="0" fontId="6" numFmtId="0" xfId="0" applyAlignment="1" applyFont="1">
      <alignment readingOrder="0" vertical="bottom"/>
    </xf>
    <xf borderId="0" fillId="0" fontId="1" numFmtId="0" xfId="0" applyAlignment="1" applyFont="1">
      <alignment readingOrder="0" vertical="bottom"/>
    </xf>
    <xf borderId="0" fillId="0" fontId="3" numFmtId="169" xfId="0" applyAlignment="1" applyFont="1" applyNumberFormat="1">
      <alignment readingOrder="0" vertical="bottom"/>
    </xf>
    <xf borderId="1" fillId="0" fontId="4" numFmtId="169" xfId="0" applyAlignment="1" applyBorder="1" applyFont="1" applyNumberFormat="1">
      <alignment readingOrder="0"/>
    </xf>
    <xf borderId="0" fillId="0" fontId="4" numFmtId="169" xfId="0" applyAlignment="1" applyFont="1" applyNumberFormat="1">
      <alignment readingOrder="0"/>
    </xf>
    <xf borderId="0" fillId="0" fontId="7" numFmtId="0" xfId="0" applyAlignment="1" applyFont="1">
      <alignment readingOrder="0" vertical="bottom"/>
    </xf>
    <xf borderId="0" fillId="0" fontId="3" numFmtId="0" xfId="0" applyAlignment="1" applyFont="1">
      <alignment readingOrder="0" vertical="bottom"/>
    </xf>
    <xf borderId="1" fillId="0" fontId="8" numFmtId="10" xfId="0" applyBorder="1" applyFont="1" applyNumberFormat="1"/>
    <xf borderId="0" fillId="0" fontId="8" numFmtId="10" xfId="0" applyFont="1" applyNumberFormat="1"/>
    <xf borderId="1" fillId="0" fontId="2" numFmtId="169" xfId="0" applyAlignment="1" applyBorder="1" applyFont="1" applyNumberFormat="1">
      <alignment readingOrder="0"/>
    </xf>
    <xf borderId="0" fillId="0" fontId="6" numFmtId="10" xfId="0" applyAlignment="1" applyFont="1" applyNumberFormat="1">
      <alignment vertical="bottom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2" numFmtId="168" xfId="0" applyFont="1" applyNumberFormat="1"/>
    <xf borderId="0" fillId="0" fontId="1" numFmtId="164" xfId="0" applyAlignment="1" applyFont="1" applyNumberFormat="1">
      <alignment vertical="bottom"/>
    </xf>
    <xf borderId="1" fillId="0" fontId="2" numFmtId="164" xfId="0" applyBorder="1" applyFont="1" applyNumberFormat="1"/>
    <xf borderId="0" fillId="0" fontId="2" numFmtId="164" xfId="0" applyFont="1" applyNumberFormat="1"/>
    <xf borderId="0" fillId="0" fontId="1" numFmtId="170" xfId="0" applyAlignment="1" applyFont="1" applyNumberFormat="1">
      <alignment readingOrder="0" vertical="bottom"/>
    </xf>
    <xf borderId="1" fillId="0" fontId="2" numFmtId="170" xfId="0" applyAlignment="1" applyBorder="1" applyFont="1" applyNumberFormat="1">
      <alignment readingOrder="0"/>
    </xf>
    <xf borderId="0" fillId="0" fontId="2" numFmtId="170" xfId="0" applyAlignment="1" applyFont="1" applyNumberFormat="1">
      <alignment readingOrder="0"/>
    </xf>
    <xf borderId="1" fillId="0" fontId="2" numFmtId="170" xfId="0" applyBorder="1" applyFont="1" applyNumberFormat="1"/>
    <xf borderId="0" fillId="0" fontId="2" numFmtId="170" xfId="0" applyFont="1" applyNumberFormat="1"/>
    <xf borderId="0" fillId="0" fontId="2" numFmtId="10" xfId="0" applyFont="1" applyNumberFormat="1"/>
    <xf borderId="0" fillId="0" fontId="1" numFmtId="10" xfId="0" applyAlignment="1" applyFont="1" applyNumberFormat="1">
      <alignment readingOrder="0" vertical="bottom"/>
    </xf>
    <xf borderId="1" fillId="0" fontId="2" numFmtId="10" xfId="0" applyAlignment="1" applyBorder="1" applyFont="1" applyNumberFormat="1">
      <alignment readingOrder="0"/>
    </xf>
    <xf borderId="0" fillId="0" fontId="2" numFmtId="10" xfId="0" applyAlignment="1" applyFont="1" applyNumberFormat="1">
      <alignment readingOrder="0"/>
    </xf>
    <xf borderId="0" fillId="0" fontId="1" numFmtId="165" xfId="0" applyAlignment="1" applyFont="1" applyNumberFormat="1">
      <alignment readingOrder="0" vertical="bottom"/>
    </xf>
    <xf borderId="1" fillId="0" fontId="2" numFmtId="165" xfId="0" applyAlignment="1" applyBorder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1" numFmtId="164" xfId="0" applyAlignment="1" applyFont="1" applyNumberFormat="1">
      <alignment readingOrder="0" vertical="bottom"/>
    </xf>
    <xf borderId="2" fillId="0" fontId="1" numFmtId="0" xfId="0" applyAlignment="1" applyBorder="1" applyFont="1">
      <alignment vertical="bottom"/>
    </xf>
    <xf borderId="0" fillId="0" fontId="1" numFmtId="168" xfId="0" applyAlignment="1" applyFont="1" applyNumberFormat="1">
      <alignment readingOrder="0" vertical="bottom"/>
    </xf>
    <xf borderId="1" fillId="0" fontId="2" numFmtId="168" xfId="0" applyBorder="1" applyFont="1" applyNumberFormat="1"/>
    <xf borderId="0" fillId="0" fontId="6" numFmtId="10" xfId="0" applyAlignment="1" applyFont="1" applyNumberFormat="1">
      <alignment horizontal="right" readingOrder="0" vertical="bottom"/>
    </xf>
    <xf borderId="0" fillId="0" fontId="6" numFmtId="10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1" fillId="0" fontId="4" numFmtId="168" xfId="0" applyBorder="1" applyFont="1" applyNumberFormat="1"/>
    <xf borderId="0" fillId="0" fontId="4" numFmtId="168" xfId="0" applyFont="1" applyNumberFormat="1"/>
    <xf borderId="0" fillId="0" fontId="1" numFmtId="164" xfId="0" applyAlignment="1" applyFont="1" applyNumberFormat="1">
      <alignment vertical="bottom"/>
    </xf>
    <xf borderId="1" fillId="0" fontId="2" numFmtId="164" xfId="0" applyBorder="1" applyFont="1" applyNumberFormat="1"/>
    <xf borderId="0" fillId="0" fontId="2" numFmtId="164" xfId="0" applyFont="1" applyNumberFormat="1"/>
    <xf borderId="0" fillId="0" fontId="4" numFmtId="164" xfId="0" applyAlignment="1" applyFont="1" applyNumberFormat="1">
      <alignment readingOrder="0"/>
    </xf>
    <xf borderId="0" fillId="0" fontId="3" numFmtId="10" xfId="0" applyAlignment="1" applyFont="1" applyNumberFormat="1">
      <alignment vertical="bottom"/>
    </xf>
    <xf borderId="1" fillId="0" fontId="2" numFmtId="10" xfId="0" applyBorder="1" applyFont="1" applyNumberFormat="1"/>
    <xf borderId="0" fillId="0" fontId="9" numFmtId="0" xfId="0" applyAlignment="1" applyFont="1">
      <alignment horizontal="right" vertical="bottom"/>
    </xf>
    <xf borderId="1" fillId="0" fontId="2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0" fillId="0" fontId="8" numFmtId="171" xfId="0" applyFont="1" applyNumberFormat="1"/>
    <xf borderId="0" fillId="0" fontId="8" numFmtId="171" xfId="0" applyAlignment="1" applyFont="1" applyNumberFormat="1">
      <alignment readingOrder="0"/>
    </xf>
    <xf borderId="1" fillId="0" fontId="8" numFmtId="171" xfId="0" applyAlignment="1" applyBorder="1" applyFont="1" applyNumberFormat="1">
      <alignment readingOrder="0"/>
    </xf>
    <xf borderId="0" fillId="0" fontId="2" numFmtId="3" xfId="0" applyFont="1" applyNumberFormat="1"/>
    <xf borderId="0" fillId="0" fontId="2" numFmtId="3" xfId="0" applyAlignment="1" applyFont="1" applyNumberFormat="1">
      <alignment readingOrder="0"/>
    </xf>
    <xf borderId="1" fillId="0" fontId="2" numFmtId="3" xfId="0" applyAlignment="1" applyBorder="1" applyFont="1" applyNumberFormat="1">
      <alignment readingOrder="0"/>
    </xf>
    <xf borderId="1" fillId="0" fontId="2" numFmtId="3" xfId="0" applyBorder="1" applyFont="1" applyNumberFormat="1"/>
    <xf borderId="0" fillId="0" fontId="4" numFmtId="0" xfId="0" applyAlignment="1" applyFont="1">
      <alignment horizontal="right" readingOrder="0"/>
    </xf>
    <xf borderId="1" fillId="0" fontId="8" numFmtId="10" xfId="0" applyAlignment="1" applyBorder="1" applyFont="1" applyNumberFormat="1">
      <alignment readingOrder="0"/>
    </xf>
    <xf borderId="0" fillId="0" fontId="8" numFmtId="10" xfId="0" applyAlignment="1" applyFont="1" applyNumberFormat="1">
      <alignment readingOrder="0"/>
    </xf>
    <xf borderId="0" fillId="0" fontId="2" numFmtId="1" xfId="0" applyFont="1" applyNumberFormat="1"/>
    <xf borderId="0" fillId="0" fontId="2" numFmtId="1" xfId="0" applyAlignment="1" applyFont="1" applyNumberFormat="1">
      <alignment readingOrder="0"/>
    </xf>
    <xf borderId="1" fillId="0" fontId="2" numFmtId="1" xfId="0" applyBorder="1" applyFont="1" applyNumberFormat="1"/>
    <xf borderId="0" fillId="0" fontId="4" numFmtId="171" xfId="0" applyFont="1" applyNumberFormat="1"/>
    <xf borderId="1" fillId="0" fontId="4" numFmtId="171" xfId="0" applyAlignment="1" applyBorder="1" applyFont="1" applyNumberFormat="1">
      <alignment readingOrder="0"/>
    </xf>
    <xf borderId="0" fillId="0" fontId="4" numFmtId="171" xfId="0" applyAlignment="1" applyFont="1" applyNumberFormat="1">
      <alignment readingOrder="0"/>
    </xf>
    <xf borderId="0" fillId="0" fontId="10" numFmtId="171" xfId="0" applyAlignment="1" applyFont="1" applyNumberFormat="1">
      <alignment horizontal="right" readingOrder="0" vertical="bottom"/>
    </xf>
    <xf borderId="0" fillId="0" fontId="2" numFmtId="168" xfId="0" applyAlignment="1" applyFont="1" applyNumberFormat="1">
      <alignment readingOrder="0"/>
    </xf>
    <xf borderId="0" fillId="0" fontId="11" numFmtId="3" xfId="0" applyAlignment="1" applyFont="1" applyNumberFormat="1">
      <alignment horizontal="right" readingOrder="0" vertical="bottom"/>
    </xf>
    <xf borderId="0" fillId="0" fontId="4" numFmtId="10" xfId="0" applyAlignment="1" applyFont="1" applyNumberFormat="1">
      <alignment horizontal="right" readingOrder="0"/>
    </xf>
    <xf borderId="1" fillId="0" fontId="4" numFmtId="10" xfId="0" applyAlignment="1" applyBorder="1" applyFont="1" applyNumberFormat="1">
      <alignment readingOrder="0"/>
    </xf>
    <xf borderId="0" fillId="0" fontId="2" numFmtId="0" xfId="0" applyFont="1"/>
    <xf borderId="0" fillId="2" fontId="12" numFmtId="169" xfId="0" applyAlignment="1" applyFont="1" applyNumberFormat="1">
      <alignment readingOrder="0"/>
    </xf>
    <xf borderId="0" fillId="2" fontId="12" numFmtId="10" xfId="0" applyAlignment="1" applyFont="1" applyNumberFormat="1">
      <alignment readingOrder="0"/>
    </xf>
    <xf borderId="0" fillId="2" fontId="12" numFmtId="168" xfId="0" applyAlignment="1" applyFont="1" applyNumberFormat="1">
      <alignment readingOrder="0"/>
    </xf>
    <xf borderId="1" fillId="2" fontId="12" numFmtId="10" xfId="0" applyAlignment="1" applyBorder="1" applyFont="1" applyNumberFormat="1">
      <alignment readingOrder="0"/>
    </xf>
    <xf borderId="0" fillId="0" fontId="2" numFmtId="171" xfId="0" applyFont="1" applyNumberFormat="1"/>
    <xf borderId="0" fillId="0" fontId="2" numFmtId="171" xfId="0" applyAlignment="1" applyFont="1" applyNumberFormat="1">
      <alignment readingOrder="0"/>
    </xf>
    <xf borderId="1" fillId="0" fontId="2" numFmtId="171" xfId="0" applyBorder="1" applyFont="1" applyNumberFormat="1"/>
    <xf borderId="0" fillId="0" fontId="1" numFmtId="169" xfId="0" applyAlignment="1" applyFont="1" applyNumberFormat="1">
      <alignment horizontal="right" vertical="bottom"/>
    </xf>
    <xf borderId="0" fillId="2" fontId="1" numFmtId="10" xfId="0" applyAlignment="1" applyFont="1" applyNumberFormat="1">
      <alignment vertical="bottom"/>
    </xf>
    <xf borderId="0" fillId="0" fontId="6" numFmtId="171" xfId="0" applyAlignment="1" applyFont="1" applyNumberFormat="1">
      <alignment horizontal="right" vertical="bottom"/>
    </xf>
    <xf borderId="0" fillId="2" fontId="1" numFmtId="169" xfId="0" applyAlignment="1" applyFont="1" applyNumberFormat="1">
      <alignment vertical="bottom"/>
    </xf>
    <xf borderId="0" fillId="2" fontId="1" numFmtId="0" xfId="0" applyAlignment="1" applyFont="1">
      <alignment vertical="bottom"/>
    </xf>
    <xf borderId="0" fillId="2" fontId="1" numFmtId="164" xfId="0" applyAlignment="1" applyFont="1" applyNumberFormat="1">
      <alignment vertical="bottom"/>
    </xf>
    <xf borderId="0" fillId="2" fontId="1" numFmtId="2" xfId="0" applyAlignment="1" applyFont="1" applyNumberFormat="1">
      <alignment vertical="bottom"/>
    </xf>
    <xf borderId="0" fillId="2" fontId="1" numFmtId="171" xfId="0" applyAlignment="1" applyFont="1" applyNumberFormat="1">
      <alignment vertical="bottom"/>
    </xf>
    <xf borderId="0" fillId="2" fontId="1" numFmtId="2" xfId="0" applyAlignment="1" applyFont="1" applyNumberFormat="1">
      <alignment horizontal="right" vertical="bottom"/>
    </xf>
    <xf borderId="0" fillId="0" fontId="1" numFmtId="168" xfId="0" applyAlignment="1" applyFont="1" applyNumberFormat="1">
      <alignment vertical="bottom"/>
    </xf>
    <xf borderId="0" fillId="0" fontId="1" numFmtId="168" xfId="0" applyAlignment="1" applyFont="1" applyNumberFormat="1">
      <alignment horizontal="right" vertical="bottom"/>
    </xf>
    <xf borderId="0" fillId="0" fontId="1" numFmtId="171" xfId="0" applyAlignment="1" applyFont="1" applyNumberFormat="1">
      <alignment horizontal="right" vertical="bottom"/>
    </xf>
    <xf borderId="0" fillId="0" fontId="1" numFmtId="9" xfId="0" applyAlignment="1" applyFont="1" applyNumberFormat="1">
      <alignment horizontal="right" vertical="bottom"/>
    </xf>
    <xf borderId="0" fillId="0" fontId="1" numFmtId="172" xfId="0" applyAlignment="1" applyFont="1" applyNumberFormat="1">
      <alignment vertical="bottom"/>
    </xf>
    <xf borderId="0" fillId="0" fontId="1" numFmtId="3" xfId="0" applyAlignment="1" applyFont="1" applyNumberFormat="1">
      <alignment horizontal="right" vertical="bottom"/>
    </xf>
    <xf borderId="0" fillId="0" fontId="1" numFmtId="3" xfId="0" applyAlignment="1" applyFont="1" applyNumberFormat="1">
      <alignment horizontal="right" readingOrder="0" vertical="bottom"/>
    </xf>
    <xf borderId="0" fillId="0" fontId="1" numFmtId="164" xfId="0" applyAlignment="1" applyFont="1" applyNumberFormat="1">
      <alignment horizontal="right" vertical="bottom"/>
    </xf>
    <xf borderId="5" fillId="0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7.25"/>
  </cols>
  <sheetData>
    <row r="1">
      <c r="A1" s="1"/>
      <c r="B1" s="1"/>
      <c r="C1" s="1"/>
      <c r="D1" s="1"/>
      <c r="E1" s="2">
        <v>1.0</v>
      </c>
      <c r="F1" s="2">
        <v>2.0</v>
      </c>
      <c r="G1" s="2">
        <v>3.0</v>
      </c>
      <c r="H1" s="2">
        <v>4.0</v>
      </c>
      <c r="I1" s="2">
        <v>5.0</v>
      </c>
    </row>
    <row r="2">
      <c r="A2" s="1"/>
      <c r="B2" s="1"/>
      <c r="C2" s="1"/>
      <c r="D2" s="2">
        <v>2021.0</v>
      </c>
      <c r="E2" s="2">
        <v>2022.0</v>
      </c>
      <c r="F2" s="2">
        <v>2023.0</v>
      </c>
      <c r="G2" s="2">
        <v>2024.0</v>
      </c>
      <c r="H2" s="2">
        <v>2025.0</v>
      </c>
      <c r="I2" s="2">
        <v>2026.0</v>
      </c>
      <c r="J2" s="3" t="s">
        <v>0</v>
      </c>
    </row>
    <row r="3">
      <c r="A3" s="1"/>
      <c r="B3" s="1"/>
      <c r="C3" s="1"/>
      <c r="D3" s="1"/>
      <c r="E3" s="1"/>
      <c r="F3" s="1"/>
      <c r="G3" s="1"/>
      <c r="H3" s="1"/>
      <c r="I3" s="1"/>
    </row>
    <row r="4">
      <c r="A4" s="1" t="s">
        <v>1</v>
      </c>
      <c r="B4" s="1"/>
      <c r="C4" s="1"/>
      <c r="D4" s="1"/>
      <c r="E4" s="4">
        <f>'DPZ Model'!K47/1000</f>
        <v>555.2067538</v>
      </c>
      <c r="F4" s="4">
        <f>'DPZ Model'!L47/1000</f>
        <v>621.307376</v>
      </c>
      <c r="G4" s="4">
        <f>'DPZ Model'!M47/1000</f>
        <v>675.341071</v>
      </c>
      <c r="H4" s="4">
        <f>'DPZ Model'!N47/1000</f>
        <v>723.7518642</v>
      </c>
      <c r="I4" s="4">
        <f>'DPZ Model'!O47/1000</f>
        <v>774.6472138</v>
      </c>
    </row>
    <row r="5">
      <c r="A5" s="5" t="s">
        <v>2</v>
      </c>
      <c r="B5" s="5"/>
      <c r="C5" s="5"/>
      <c r="D5" s="5"/>
      <c r="E5" s="6">
        <f t="shared" ref="E5:I5" si="1">E4/E14</f>
        <v>15.1860682</v>
      </c>
      <c r="F5" s="6">
        <f t="shared" si="1"/>
        <v>17.51964819</v>
      </c>
      <c r="G5" s="6">
        <f t="shared" si="1"/>
        <v>19.63226011</v>
      </c>
      <c r="H5" s="6">
        <f t="shared" si="1"/>
        <v>21.690277</v>
      </c>
      <c r="I5" s="6">
        <f t="shared" si="1"/>
        <v>23.93357814</v>
      </c>
    </row>
    <row r="6">
      <c r="A6" s="1" t="s">
        <v>3</v>
      </c>
      <c r="B6" s="1"/>
      <c r="C6" s="1"/>
      <c r="D6" s="1"/>
      <c r="E6" s="1"/>
      <c r="F6" s="1"/>
      <c r="G6" s="1"/>
      <c r="H6" s="7">
        <v>25.0</v>
      </c>
      <c r="I6" s="7">
        <v>25.0</v>
      </c>
    </row>
    <row r="7">
      <c r="A7" s="1" t="s">
        <v>4</v>
      </c>
      <c r="B7" s="1"/>
      <c r="C7" s="1"/>
      <c r="D7" s="1"/>
      <c r="E7" s="1"/>
      <c r="F7" s="1"/>
      <c r="G7" s="1"/>
      <c r="H7" s="8">
        <f t="shared" ref="H7:I7" si="2">PRODUCT(H5:H6)</f>
        <v>542.2569249</v>
      </c>
      <c r="I7" s="8">
        <f t="shared" si="2"/>
        <v>598.3394535</v>
      </c>
    </row>
    <row r="8">
      <c r="A8" s="1" t="s">
        <v>5</v>
      </c>
      <c r="B8" s="7">
        <v>390.0</v>
      </c>
      <c r="C8" s="1"/>
      <c r="D8" s="1"/>
      <c r="E8" s="1"/>
      <c r="F8" s="1"/>
      <c r="G8" s="1"/>
      <c r="H8" s="1"/>
      <c r="I8" s="1"/>
    </row>
    <row r="9">
      <c r="A9" s="5" t="s">
        <v>6</v>
      </c>
      <c r="B9" s="5"/>
      <c r="C9" s="5"/>
      <c r="D9" s="5"/>
      <c r="E9" s="6">
        <f t="shared" ref="E9:I9" si="3">E17/E14</f>
        <v>4.270397347</v>
      </c>
      <c r="F9" s="6">
        <f t="shared" si="3"/>
        <v>4.93076807</v>
      </c>
      <c r="G9" s="6">
        <f t="shared" si="3"/>
        <v>5.693257978</v>
      </c>
      <c r="H9" s="6">
        <f t="shared" si="3"/>
        <v>6.573658696</v>
      </c>
      <c r="I9" s="9">
        <f t="shared" si="3"/>
        <v>7.590203856</v>
      </c>
    </row>
    <row r="10">
      <c r="A10" s="5" t="s">
        <v>7</v>
      </c>
      <c r="B10" s="6">
        <f>SUM(E10:H10)+H9</f>
        <v>331.5544937</v>
      </c>
      <c r="C10" s="5"/>
      <c r="D10" s="6">
        <f>IFERROR(__xludf.DUMMYFUNCTION("GOOGLEFINANCE(J2)*-1"),-316.82)</f>
        <v>-316.82</v>
      </c>
      <c r="E10" s="6">
        <f t="shared" ref="E10:G10" si="4">E9*(1/$C15)^(E1)</f>
        <v>3.713388997</v>
      </c>
      <c r="F10" s="6">
        <f t="shared" si="4"/>
        <v>3.728369051</v>
      </c>
      <c r="G10" s="10">
        <f t="shared" si="4"/>
        <v>3.743409536</v>
      </c>
      <c r="H10" s="6">
        <f t="shared" ref="H10:I10" si="5">H9*(1/$C15)^(H1)+(H7*(1/$C15)^(H1))</f>
        <v>313.7956674</v>
      </c>
      <c r="I10" s="6">
        <f t="shared" si="5"/>
        <v>301.2541289</v>
      </c>
    </row>
    <row r="11">
      <c r="A11" s="1"/>
      <c r="B11" s="11"/>
      <c r="C11" s="11"/>
      <c r="D11" s="1"/>
      <c r="E11" s="1"/>
      <c r="F11" s="1"/>
      <c r="G11" s="1"/>
      <c r="H11" s="1"/>
      <c r="I11" s="1"/>
    </row>
    <row r="12">
      <c r="A12" s="1" t="s">
        <v>8</v>
      </c>
      <c r="B12" s="12">
        <f>((E9+F9+G9+H9+H7)/B8)^(1/(3.5))-1</f>
        <v>0.1110025489</v>
      </c>
      <c r="C12" s="11"/>
      <c r="D12" s="1"/>
      <c r="E12" s="1"/>
      <c r="F12" s="1"/>
      <c r="G12" s="1"/>
      <c r="H12" s="1"/>
      <c r="I12" s="1"/>
    </row>
    <row r="13">
      <c r="A13" s="1"/>
      <c r="B13" s="1"/>
      <c r="C13" s="1"/>
      <c r="D13" s="1"/>
      <c r="E13" s="1"/>
      <c r="F13" s="1"/>
      <c r="G13" s="1"/>
      <c r="H13" s="1"/>
      <c r="I13" s="1"/>
    </row>
    <row r="14">
      <c r="A14" s="1" t="s">
        <v>9</v>
      </c>
      <c r="B14" s="1"/>
      <c r="C14" s="1"/>
      <c r="D14" s="1"/>
      <c r="E14" s="13">
        <f>'DPZ Model'!K33</f>
        <v>36.56027</v>
      </c>
      <c r="F14" s="13">
        <f>'DPZ Model'!L33</f>
        <v>35.4634619</v>
      </c>
      <c r="G14" s="13">
        <f>'DPZ Model'!M33</f>
        <v>34.39955804</v>
      </c>
      <c r="H14" s="13">
        <f>'DPZ Model'!N33</f>
        <v>33.3675713</v>
      </c>
      <c r="I14" s="13">
        <f>'DPZ Model'!O33</f>
        <v>32.36654416</v>
      </c>
    </row>
    <row r="15">
      <c r="A15" s="1" t="s">
        <v>10</v>
      </c>
      <c r="B15" s="1"/>
      <c r="C15" s="2">
        <v>1.15</v>
      </c>
      <c r="D15" s="1"/>
      <c r="E15" s="1"/>
      <c r="F15" s="1"/>
      <c r="G15" s="1"/>
      <c r="H15" s="1"/>
      <c r="I15" s="1"/>
    </row>
    <row r="16">
      <c r="A16" s="1"/>
      <c r="B16" s="1"/>
      <c r="C16" s="1"/>
      <c r="D16" s="1"/>
      <c r="E16" s="1"/>
      <c r="F16" s="1"/>
      <c r="G16" s="1"/>
      <c r="H16" s="1"/>
      <c r="I16" s="1"/>
    </row>
    <row r="17">
      <c r="A17" s="1" t="s">
        <v>11</v>
      </c>
      <c r="B17" s="1"/>
      <c r="C17" s="1"/>
      <c r="D17" s="1"/>
      <c r="E17" s="14">
        <f>'DPZ Model'!K34/1000</f>
        <v>156.12688</v>
      </c>
      <c r="F17" s="14">
        <f>'DPZ Model'!L34/1000</f>
        <v>174.8621056</v>
      </c>
      <c r="G17" s="14">
        <f>'DPZ Model'!M34/1000</f>
        <v>195.8455583</v>
      </c>
      <c r="H17" s="14">
        <f>'DPZ Model'!N34/1000</f>
        <v>219.3470253</v>
      </c>
      <c r="I17" s="14">
        <f>'DPZ Model'!O34/1000</f>
        <v>245.6686683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3" width="22.38"/>
  </cols>
  <sheetData>
    <row r="1">
      <c r="D1" s="3"/>
      <c r="K1" s="15"/>
    </row>
    <row r="2">
      <c r="D2" s="3"/>
      <c r="K2" s="15"/>
    </row>
    <row r="3">
      <c r="A3" s="3"/>
      <c r="B3" s="16" t="s">
        <v>0</v>
      </c>
      <c r="C3" s="17">
        <f>IFERROR(__xludf.DUMMYFUNCTION("GOOGLEFINANCE(B3)"),316.82)</f>
        <v>316.82</v>
      </c>
      <c r="D3" s="18">
        <v>2015.0</v>
      </c>
      <c r="E3" s="17">
        <f t="shared" ref="E3:R3" si="1">D3+1</f>
        <v>2016</v>
      </c>
      <c r="F3" s="17">
        <f t="shared" si="1"/>
        <v>2017</v>
      </c>
      <c r="G3" s="17">
        <f t="shared" si="1"/>
        <v>2018</v>
      </c>
      <c r="H3" s="17">
        <f t="shared" si="1"/>
        <v>2019</v>
      </c>
      <c r="I3" s="17">
        <f t="shared" si="1"/>
        <v>2020</v>
      </c>
      <c r="J3" s="17">
        <f t="shared" si="1"/>
        <v>2021</v>
      </c>
      <c r="K3" s="19">
        <f t="shared" si="1"/>
        <v>2022</v>
      </c>
      <c r="L3" s="17">
        <f t="shared" si="1"/>
        <v>2023</v>
      </c>
      <c r="M3" s="17">
        <f t="shared" si="1"/>
        <v>2024</v>
      </c>
      <c r="N3" s="17">
        <f t="shared" si="1"/>
        <v>2025</v>
      </c>
      <c r="O3" s="17">
        <f t="shared" si="1"/>
        <v>2026</v>
      </c>
      <c r="P3" s="17">
        <f t="shared" si="1"/>
        <v>2027</v>
      </c>
      <c r="Q3" s="17">
        <f t="shared" si="1"/>
        <v>2028</v>
      </c>
      <c r="R3" s="17">
        <f t="shared" si="1"/>
        <v>2029</v>
      </c>
      <c r="S3" s="17"/>
      <c r="T3" s="17"/>
      <c r="U3" s="17"/>
      <c r="V3" s="17"/>
      <c r="W3" s="17"/>
      <c r="X3" s="17"/>
      <c r="Y3" s="17"/>
      <c r="Z3" s="17"/>
      <c r="AA3" s="17"/>
      <c r="AB3" s="17"/>
    </row>
    <row r="4">
      <c r="A4" s="20"/>
      <c r="B4" s="20"/>
      <c r="C4" s="20" t="s">
        <v>12</v>
      </c>
      <c r="D4" s="21">
        <f>'DPZ By Segment'!C9+'DPZ By Segment'!C30</f>
        <v>12530</v>
      </c>
      <c r="E4" s="22">
        <f>'DPZ By Segment'!D9+'DPZ By Segment'!D30</f>
        <v>13811</v>
      </c>
      <c r="F4" s="22">
        <f>'DPZ By Segment'!E9+'DPZ By Segment'!E30</f>
        <v>14856</v>
      </c>
      <c r="G4" s="22">
        <f>'DPZ By Segment'!F9+'DPZ By Segment'!F30</f>
        <v>15914</v>
      </c>
      <c r="H4" s="22">
        <f>'DPZ By Segment'!G9+'DPZ By Segment'!G30</f>
        <v>17020</v>
      </c>
      <c r="I4" s="22">
        <f>'DPZ By Segment'!H9+'DPZ By Segment'!H30</f>
        <v>17644</v>
      </c>
      <c r="J4" s="22">
        <f>'DPZ By Segment'!I9+'DPZ By Segment'!I30</f>
        <v>18848</v>
      </c>
      <c r="K4" s="21">
        <f>'DPZ By Segment'!J9+'DPZ By Segment'!J30</f>
        <v>19655.04</v>
      </c>
      <c r="L4" s="22">
        <f>'DPZ By Segment'!K9+'DPZ By Segment'!K30</f>
        <v>20894.976</v>
      </c>
      <c r="M4" s="22">
        <f>'DPZ By Segment'!L9+'DPZ By Segment'!L30</f>
        <v>22288.22016</v>
      </c>
      <c r="N4" s="22">
        <f>'DPZ By Segment'!M9+'DPZ By Segment'!M30</f>
        <v>23781.7897</v>
      </c>
      <c r="O4" s="22">
        <f>'DPZ By Segment'!N9+'DPZ By Segment'!N30</f>
        <v>25264.35632</v>
      </c>
      <c r="P4" s="22">
        <f>'DPZ By Segment'!O9+'DPZ By Segment'!O30</f>
        <v>26721.2563</v>
      </c>
      <c r="Q4" s="22">
        <f>'DPZ By Segment'!P9+'DPZ By Segment'!P30</f>
        <v>28043.6977</v>
      </c>
      <c r="R4" s="22">
        <f>'DPZ By Segment'!Q9+'DPZ By Segment'!Q30</f>
        <v>29298.24625</v>
      </c>
      <c r="S4" s="23"/>
      <c r="T4" s="23"/>
      <c r="U4" s="23"/>
      <c r="V4" s="23"/>
      <c r="W4" s="23"/>
      <c r="X4" s="23"/>
      <c r="Y4" s="23"/>
      <c r="Z4" s="23"/>
      <c r="AA4" s="23"/>
      <c r="AB4" s="23"/>
    </row>
    <row r="5">
      <c r="A5" s="24"/>
      <c r="B5" s="24"/>
      <c r="C5" s="24" t="s">
        <v>13</v>
      </c>
      <c r="D5" s="25"/>
      <c r="E5" s="26">
        <f t="shared" ref="E5:R5" si="2">(E4/D4)-1</f>
        <v>0.1022346369</v>
      </c>
      <c r="F5" s="26">
        <f t="shared" si="2"/>
        <v>0.07566432554</v>
      </c>
      <c r="G5" s="26">
        <f t="shared" si="2"/>
        <v>0.07121701669</v>
      </c>
      <c r="H5" s="26">
        <f t="shared" si="2"/>
        <v>0.06949855473</v>
      </c>
      <c r="I5" s="26">
        <f t="shared" si="2"/>
        <v>0.03666274971</v>
      </c>
      <c r="J5" s="26">
        <f t="shared" si="2"/>
        <v>0.06823849467</v>
      </c>
      <c r="K5" s="25">
        <f t="shared" si="2"/>
        <v>0.04281833616</v>
      </c>
      <c r="L5" s="26">
        <f t="shared" si="2"/>
        <v>0.06308488815</v>
      </c>
      <c r="M5" s="26">
        <f t="shared" si="2"/>
        <v>0.06667842835</v>
      </c>
      <c r="N5" s="26">
        <f t="shared" si="2"/>
        <v>0.06701161085</v>
      </c>
      <c r="O5" s="26">
        <f t="shared" si="2"/>
        <v>0.06234041451</v>
      </c>
      <c r="P5" s="26">
        <f t="shared" si="2"/>
        <v>0.05766622186</v>
      </c>
      <c r="Q5" s="26">
        <f t="shared" si="2"/>
        <v>0.04949024057</v>
      </c>
      <c r="R5" s="26">
        <f t="shared" si="2"/>
        <v>0.04473548967</v>
      </c>
      <c r="S5" s="26"/>
      <c r="T5" s="26"/>
      <c r="U5" s="26"/>
      <c r="V5" s="26"/>
      <c r="W5" s="26"/>
      <c r="X5" s="26"/>
      <c r="Y5" s="26"/>
      <c r="Z5" s="26"/>
      <c r="AA5" s="26"/>
      <c r="AB5" s="26"/>
    </row>
    <row r="6">
      <c r="A6" s="27"/>
      <c r="B6" s="27"/>
      <c r="C6" s="28" t="s">
        <v>14</v>
      </c>
      <c r="D6" s="29"/>
      <c r="E6" s="30"/>
      <c r="F6" s="30"/>
      <c r="G6" s="30"/>
      <c r="H6" s="30"/>
      <c r="I6" s="31"/>
      <c r="J6" s="32">
        <f>('DPZ By Segment'!I43+(J12*30))</f>
        <v>17953413.33</v>
      </c>
      <c r="K6" s="31">
        <f>('DPZ By Segment'!J43+(K12*30))</f>
        <v>18614575.13</v>
      </c>
      <c r="L6" s="31">
        <f>('DPZ By Segment'!K43+(L12*30))</f>
        <v>20038433.26</v>
      </c>
      <c r="M6" s="31">
        <f>('DPZ By Segment'!L43+(M12*30))</f>
        <v>21549573.86</v>
      </c>
      <c r="N6" s="31">
        <f>('DPZ By Segment'!M43+(N12*30))</f>
        <v>23098641.44</v>
      </c>
      <c r="O6" s="31">
        <f>('DPZ By Segment'!N43+(O12*30))</f>
        <v>24738690.07</v>
      </c>
      <c r="P6" s="31">
        <f>('DPZ By Segment'!O43+(P12*30))</f>
        <v>26362990.35</v>
      </c>
      <c r="Q6" s="31">
        <f>('DPZ By Segment'!P43+(Q12*30))</f>
        <v>28026769.74</v>
      </c>
      <c r="R6" s="31">
        <f>('DPZ By Segment'!Q43+(R12*30))</f>
        <v>29782271.03</v>
      </c>
      <c r="S6" s="30"/>
      <c r="T6" s="30"/>
      <c r="U6" s="30"/>
      <c r="V6" s="30"/>
      <c r="W6" s="30"/>
      <c r="X6" s="30"/>
      <c r="Y6" s="30"/>
      <c r="Z6" s="30"/>
      <c r="AA6" s="30"/>
      <c r="AB6" s="30"/>
    </row>
    <row r="7">
      <c r="A7" s="3"/>
      <c r="B7" s="3"/>
      <c r="C7" s="3" t="s">
        <v>15</v>
      </c>
      <c r="D7" s="15"/>
      <c r="J7" s="33">
        <f t="shared" ref="J7:R7" si="3">J6/J4</f>
        <v>952.5367855</v>
      </c>
      <c r="K7" s="34">
        <f t="shared" si="3"/>
        <v>947.0637116</v>
      </c>
      <c r="L7" s="33">
        <f t="shared" si="3"/>
        <v>959.00724</v>
      </c>
      <c r="M7" s="33">
        <f t="shared" si="3"/>
        <v>966.8593413</v>
      </c>
      <c r="N7" s="33">
        <f t="shared" si="3"/>
        <v>971.2743126</v>
      </c>
      <c r="O7" s="33">
        <f t="shared" si="3"/>
        <v>979.1933644</v>
      </c>
      <c r="P7" s="33">
        <f t="shared" si="3"/>
        <v>986.5924735</v>
      </c>
      <c r="Q7" s="33">
        <f t="shared" si="3"/>
        <v>999.396372</v>
      </c>
      <c r="R7" s="33">
        <f t="shared" si="3"/>
        <v>1016.520606</v>
      </c>
    </row>
    <row r="8">
      <c r="A8" s="3"/>
      <c r="B8" s="3"/>
      <c r="C8" s="3" t="s">
        <v>16</v>
      </c>
      <c r="D8" s="35">
        <f>'DPZ By Segment'!C4</f>
        <v>669724</v>
      </c>
      <c r="E8" s="31">
        <f>'DPZ By Segment'!D4</f>
        <v>751284</v>
      </c>
      <c r="F8" s="31">
        <f>'DPZ By Segment'!E4</f>
        <v>842233</v>
      </c>
      <c r="G8" s="31">
        <f>'DPZ By Segment'!F4</f>
        <v>906297</v>
      </c>
      <c r="H8" s="31">
        <f>'DPZ By Segment'!G4</f>
        <v>882064</v>
      </c>
      <c r="I8" s="31">
        <f>'DPZ By Segment'!H4</f>
        <v>988765</v>
      </c>
      <c r="J8" s="31">
        <f>'DPZ By Segment'!I4</f>
        <v>1018859</v>
      </c>
      <c r="K8" s="35">
        <f>'DPZ By Segment'!J4</f>
        <v>998481.82</v>
      </c>
      <c r="L8" s="31">
        <f>'DPZ By Segment'!K4</f>
        <v>1038421.093</v>
      </c>
      <c r="M8" s="31">
        <f>'DPZ By Segment'!L4</f>
        <v>1079957.937</v>
      </c>
      <c r="N8" s="31">
        <f>'DPZ By Segment'!M4</f>
        <v>1123156.254</v>
      </c>
      <c r="O8" s="31">
        <f>'DPZ By Segment'!N4</f>
        <v>1168082.504</v>
      </c>
      <c r="P8" s="31">
        <f>'DPZ By Segment'!O4</f>
        <v>1211885.598</v>
      </c>
      <c r="Q8" s="31">
        <f>'DPZ By Segment'!P4</f>
        <v>1254301.594</v>
      </c>
      <c r="R8" s="31">
        <f>'DPZ By Segment'!Q4</f>
        <v>1298202.15</v>
      </c>
    </row>
    <row r="9">
      <c r="A9" s="36"/>
      <c r="B9" s="36"/>
      <c r="C9" s="36" t="s">
        <v>13</v>
      </c>
      <c r="D9" s="37"/>
      <c r="E9" s="26">
        <f>'DPZ By Segment'!D5</f>
        <v>0.12178151</v>
      </c>
      <c r="F9" s="26">
        <f>'DPZ By Segment'!E5</f>
        <v>0.1210580819</v>
      </c>
      <c r="G9" s="26">
        <f>'DPZ By Segment'!F5</f>
        <v>0.07606446197</v>
      </c>
      <c r="H9" s="26">
        <f>'DPZ By Segment'!G5</f>
        <v>-0.02673847536</v>
      </c>
      <c r="I9" s="26">
        <f>'DPZ By Segment'!H5</f>
        <v>0.1209674128</v>
      </c>
      <c r="J9" s="26">
        <f>'DPZ By Segment'!I5</f>
        <v>0.03043594787</v>
      </c>
      <c r="K9" s="25">
        <f>'DPZ By Segment'!J5</f>
        <v>-0.02</v>
      </c>
      <c r="L9" s="26">
        <f>'DPZ By Segment'!K5</f>
        <v>0.04</v>
      </c>
      <c r="M9" s="26">
        <f>'DPZ By Segment'!L5</f>
        <v>0.04</v>
      </c>
      <c r="N9" s="26">
        <f>'DPZ By Segment'!M5</f>
        <v>0.04</v>
      </c>
      <c r="O9" s="26">
        <f>'DPZ By Segment'!N5</f>
        <v>0.04</v>
      </c>
      <c r="P9" s="26">
        <f>'DPZ By Segment'!O5</f>
        <v>0.0375</v>
      </c>
      <c r="Q9" s="26">
        <f>'DPZ By Segment'!P5</f>
        <v>0.035</v>
      </c>
      <c r="R9" s="26">
        <f>'DPZ By Segment'!Q5</f>
        <v>0.035</v>
      </c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>
      <c r="A10" s="39"/>
      <c r="B10" s="39"/>
      <c r="C10" s="39" t="s">
        <v>17</v>
      </c>
      <c r="D10" s="35">
        <f>'DPZ By Segment'!C18</f>
        <v>1383161</v>
      </c>
      <c r="E10" s="31">
        <f>'DPZ By Segment'!D18</f>
        <v>1544345</v>
      </c>
      <c r="F10" s="31">
        <f>'DPZ By Segment'!E18</f>
        <v>1739038</v>
      </c>
      <c r="G10" s="31">
        <f>'DPZ By Segment'!F18</f>
        <v>1943297</v>
      </c>
      <c r="H10" s="31">
        <f>'DPZ By Segment'!G18</f>
        <v>2104936</v>
      </c>
      <c r="I10" s="31">
        <f>'DPZ By Segment'!H18</f>
        <v>2416651</v>
      </c>
      <c r="J10" s="31">
        <f>'DPZ By Segment'!I18</f>
        <v>2560977</v>
      </c>
      <c r="K10" s="35">
        <f>'DPZ By Segment'!J18</f>
        <v>2765855.16</v>
      </c>
      <c r="L10" s="31">
        <f>'DPZ By Segment'!K18</f>
        <v>2987123.573</v>
      </c>
      <c r="M10" s="31">
        <f>'DPZ By Segment'!L18</f>
        <v>3211157.841</v>
      </c>
      <c r="N10" s="31">
        <f>'DPZ By Segment'!M18</f>
        <v>3451994.679</v>
      </c>
      <c r="O10" s="31">
        <f>'DPZ By Segment'!N18</f>
        <v>3693634.306</v>
      </c>
      <c r="P10" s="31">
        <f>'DPZ By Segment'!O18</f>
        <v>3952188.708</v>
      </c>
      <c r="Q10" s="31">
        <f>'DPZ By Segment'!P18</f>
        <v>4209080.974</v>
      </c>
      <c r="R10" s="31">
        <f>'DPZ By Segment'!Q18</f>
        <v>4482671.237</v>
      </c>
    </row>
    <row r="11">
      <c r="A11" s="36"/>
      <c r="B11" s="36"/>
      <c r="C11" s="36" t="s">
        <v>13</v>
      </c>
      <c r="D11" s="37"/>
      <c r="E11" s="26">
        <f>'DPZ By Segment'!D19</f>
        <v>0.1165330717</v>
      </c>
      <c r="F11" s="26">
        <f>'DPZ By Segment'!E19</f>
        <v>0.1260683332</v>
      </c>
      <c r="G11" s="26">
        <f>'DPZ By Segment'!F19</f>
        <v>0.1174551677</v>
      </c>
      <c r="H11" s="26">
        <f>'DPZ By Segment'!G19</f>
        <v>0.08317771293</v>
      </c>
      <c r="I11" s="26">
        <f>'DPZ By Segment'!H19</f>
        <v>0.1480876378</v>
      </c>
      <c r="J11" s="26">
        <f>'DPZ By Segment'!I19</f>
        <v>0.05972149061</v>
      </c>
      <c r="K11" s="25">
        <f>'DPZ By Segment'!J19</f>
        <v>0.08</v>
      </c>
      <c r="L11" s="26">
        <f>'DPZ By Segment'!K19</f>
        <v>0.08</v>
      </c>
      <c r="M11" s="26">
        <f>'DPZ By Segment'!L19</f>
        <v>0.075</v>
      </c>
      <c r="N11" s="26">
        <f>'DPZ By Segment'!M19</f>
        <v>0.075</v>
      </c>
      <c r="O11" s="26">
        <f>'DPZ By Segment'!N19</f>
        <v>0.07</v>
      </c>
      <c r="P11" s="26">
        <f>'DPZ By Segment'!O19</f>
        <v>0.07</v>
      </c>
      <c r="Q11" s="26">
        <f>'DPZ By Segment'!P19</f>
        <v>0.065</v>
      </c>
      <c r="R11" s="26">
        <f>'DPZ By Segment'!Q19</f>
        <v>0.065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>
      <c r="A12" s="3"/>
      <c r="B12" s="3"/>
      <c r="C12" s="3" t="s">
        <v>18</v>
      </c>
      <c r="D12" s="35">
        <f>'DPZ By Segment'!C25</f>
        <v>163643</v>
      </c>
      <c r="E12" s="31">
        <f>'DPZ By Segment'!D25</f>
        <v>176999</v>
      </c>
      <c r="F12" s="31">
        <f>'DPZ By Segment'!E25</f>
        <v>206708</v>
      </c>
      <c r="G12" s="31">
        <f>'DPZ By Segment'!F25</f>
        <v>224747</v>
      </c>
      <c r="H12" s="31">
        <f>'DPZ By Segment'!G25</f>
        <v>240975</v>
      </c>
      <c r="I12" s="31">
        <f>'DPZ By Segment'!H25</f>
        <v>249757</v>
      </c>
      <c r="J12" s="31">
        <f>'DPZ By Segment'!I25</f>
        <v>298036</v>
      </c>
      <c r="K12" s="35">
        <f>'DPZ By Segment'!J25</f>
        <v>315918.16</v>
      </c>
      <c r="L12" s="31">
        <f>'DPZ By Segment'!K25</f>
        <v>341191.6128</v>
      </c>
      <c r="M12" s="31">
        <f>'DPZ By Segment'!L25</f>
        <v>368486.9418</v>
      </c>
      <c r="N12" s="31">
        <f>'DPZ By Segment'!M25</f>
        <v>396123.4625</v>
      </c>
      <c r="O12" s="31">
        <f>'DPZ By Segment'!N25</f>
        <v>425832.7221</v>
      </c>
      <c r="P12" s="31">
        <f>'DPZ By Segment'!O25</f>
        <v>455641.0127</v>
      </c>
      <c r="Q12" s="31">
        <f>'DPZ By Segment'!P25</f>
        <v>487535.8836</v>
      </c>
      <c r="R12" s="31">
        <f>'DPZ By Segment'!Q25</f>
        <v>521663.3954</v>
      </c>
    </row>
    <row r="13">
      <c r="A13" s="36"/>
      <c r="B13" s="36"/>
      <c r="C13" s="36" t="s">
        <v>13</v>
      </c>
      <c r="D13" s="37"/>
      <c r="E13" s="26">
        <f>'DPZ By Segment'!D26</f>
        <v>0.08161668999</v>
      </c>
      <c r="F13" s="26">
        <f>'DPZ By Segment'!E26</f>
        <v>0.1678484059</v>
      </c>
      <c r="G13" s="26">
        <f>'DPZ By Segment'!F26</f>
        <v>0.08726803026</v>
      </c>
      <c r="H13" s="26">
        <f>'DPZ By Segment'!G26</f>
        <v>0.07220563567</v>
      </c>
      <c r="I13" s="26">
        <f>'DPZ By Segment'!H26</f>
        <v>0.03644361448</v>
      </c>
      <c r="J13" s="26">
        <f>'DPZ By Segment'!I26</f>
        <v>0.1933038914</v>
      </c>
      <c r="K13" s="25">
        <f>'DPZ By Segment'!J26</f>
        <v>0.06</v>
      </c>
      <c r="L13" s="26">
        <f>'DPZ By Segment'!K26</f>
        <v>0.08</v>
      </c>
      <c r="M13" s="26">
        <f>'DPZ By Segment'!L26</f>
        <v>0.08</v>
      </c>
      <c r="N13" s="26">
        <f>'DPZ By Segment'!M26</f>
        <v>0.075</v>
      </c>
      <c r="O13" s="26">
        <f>'DPZ By Segment'!N26</f>
        <v>0.075</v>
      </c>
      <c r="P13" s="26">
        <f>'DPZ By Segment'!O26</f>
        <v>0.07</v>
      </c>
      <c r="Q13" s="26">
        <f>'DPZ By Segment'!P26</f>
        <v>0.07</v>
      </c>
      <c r="R13" s="26">
        <f>'DPZ By Segment'!Q26</f>
        <v>0.07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>
      <c r="A14" s="40"/>
      <c r="B14" s="40"/>
      <c r="C14" s="40" t="s">
        <v>19</v>
      </c>
      <c r="D14" s="35"/>
      <c r="E14" s="31"/>
      <c r="F14" s="31"/>
      <c r="G14" s="40">
        <v>358526.0</v>
      </c>
      <c r="H14" s="40">
        <v>390799.0</v>
      </c>
      <c r="I14" s="40">
        <v>462238.0</v>
      </c>
      <c r="J14" s="40">
        <v>479501.0</v>
      </c>
      <c r="K14" s="35">
        <f t="shared" ref="K14:R14" si="4">J14*(1+K15)</f>
        <v>503476.05</v>
      </c>
      <c r="L14" s="31">
        <f t="shared" si="4"/>
        <v>528649.8525</v>
      </c>
      <c r="M14" s="31">
        <f t="shared" si="4"/>
        <v>555082.3451</v>
      </c>
      <c r="N14" s="31">
        <f t="shared" si="4"/>
        <v>582836.4624</v>
      </c>
      <c r="O14" s="31">
        <f t="shared" si="4"/>
        <v>611978.2855</v>
      </c>
      <c r="P14" s="31">
        <f t="shared" si="4"/>
        <v>642577.1998</v>
      </c>
      <c r="Q14" s="31">
        <f t="shared" si="4"/>
        <v>674706.0598</v>
      </c>
      <c r="R14" s="31">
        <f t="shared" si="4"/>
        <v>708441.3628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>
      <c r="A15" s="24"/>
      <c r="B15" s="24"/>
      <c r="C15" s="24" t="s">
        <v>13</v>
      </c>
      <c r="D15" s="25"/>
      <c r="E15" s="26"/>
      <c r="F15" s="26"/>
      <c r="G15" s="26"/>
      <c r="H15" s="26">
        <f t="shared" ref="H15:J15" si="5">(H14/G14)-1</f>
        <v>0.09001578686</v>
      </c>
      <c r="I15" s="26">
        <f t="shared" si="5"/>
        <v>0.1828024125</v>
      </c>
      <c r="J15" s="26">
        <f t="shared" si="5"/>
        <v>0.03734656173</v>
      </c>
      <c r="K15" s="41">
        <v>0.05</v>
      </c>
      <c r="L15" s="42">
        <v>0.05</v>
      </c>
      <c r="M15" s="42">
        <v>0.05</v>
      </c>
      <c r="N15" s="42">
        <v>0.05</v>
      </c>
      <c r="O15" s="42">
        <v>0.05</v>
      </c>
      <c r="P15" s="42">
        <v>0.05</v>
      </c>
      <c r="Q15" s="42">
        <v>0.05</v>
      </c>
      <c r="R15" s="42">
        <v>0.05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>
      <c r="D16" s="15"/>
      <c r="K16" s="15"/>
    </row>
    <row r="17">
      <c r="A17" s="20"/>
      <c r="B17" s="20"/>
      <c r="C17" s="20" t="s">
        <v>20</v>
      </c>
      <c r="D17" s="43">
        <f t="shared" ref="D17:R17" si="6">D8+D12+D10+D14</f>
        <v>2216528</v>
      </c>
      <c r="E17" s="44">
        <f t="shared" si="6"/>
        <v>2472628</v>
      </c>
      <c r="F17" s="44">
        <f t="shared" si="6"/>
        <v>2787979</v>
      </c>
      <c r="G17" s="44">
        <f t="shared" si="6"/>
        <v>3432867</v>
      </c>
      <c r="H17" s="44">
        <f t="shared" si="6"/>
        <v>3618774</v>
      </c>
      <c r="I17" s="44">
        <f t="shared" si="6"/>
        <v>4117411</v>
      </c>
      <c r="J17" s="44">
        <f t="shared" si="6"/>
        <v>4357373</v>
      </c>
      <c r="K17" s="43">
        <f t="shared" si="6"/>
        <v>4583731.19</v>
      </c>
      <c r="L17" s="44">
        <f t="shared" si="6"/>
        <v>4895386.131</v>
      </c>
      <c r="M17" s="44">
        <f t="shared" si="6"/>
        <v>5214685.064</v>
      </c>
      <c r="N17" s="44">
        <f t="shared" si="6"/>
        <v>5554110.858</v>
      </c>
      <c r="O17" s="44">
        <f t="shared" si="6"/>
        <v>5899527.818</v>
      </c>
      <c r="P17" s="44">
        <f t="shared" si="6"/>
        <v>6262292.518</v>
      </c>
      <c r="Q17" s="44">
        <f t="shared" si="6"/>
        <v>6625624.511</v>
      </c>
      <c r="R17" s="44">
        <f t="shared" si="6"/>
        <v>7010978.145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>
      <c r="A18" s="45"/>
      <c r="B18" s="45"/>
      <c r="C18" s="46" t="s">
        <v>13</v>
      </c>
      <c r="D18" s="47"/>
      <c r="E18" s="48">
        <f t="shared" ref="E18:R18" si="7">(E17/D17)-1</f>
        <v>0.1155410624</v>
      </c>
      <c r="F18" s="48">
        <f t="shared" si="7"/>
        <v>0.1275367746</v>
      </c>
      <c r="G18" s="48">
        <f t="shared" si="7"/>
        <v>0.2313102071</v>
      </c>
      <c r="H18" s="48">
        <f t="shared" si="7"/>
        <v>0.05415502552</v>
      </c>
      <c r="I18" s="48">
        <f t="shared" si="7"/>
        <v>0.1377916941</v>
      </c>
      <c r="J18" s="48">
        <f t="shared" si="7"/>
        <v>0.05827982681</v>
      </c>
      <c r="K18" s="47">
        <f t="shared" si="7"/>
        <v>0.05194831611</v>
      </c>
      <c r="L18" s="48">
        <f t="shared" si="7"/>
        <v>0.06799153964</v>
      </c>
      <c r="M18" s="48">
        <f t="shared" si="7"/>
        <v>0.06522446336</v>
      </c>
      <c r="N18" s="48">
        <f t="shared" si="7"/>
        <v>0.06509037252</v>
      </c>
      <c r="O18" s="48">
        <f t="shared" si="7"/>
        <v>0.06219122544</v>
      </c>
      <c r="P18" s="48">
        <f t="shared" si="7"/>
        <v>0.06149046354</v>
      </c>
      <c r="Q18" s="48">
        <f t="shared" si="7"/>
        <v>0.0580190069</v>
      </c>
      <c r="R18" s="48">
        <f t="shared" si="7"/>
        <v>0.05816110365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>
      <c r="A19" s="49"/>
      <c r="B19" s="49"/>
      <c r="C19" s="49" t="s">
        <v>21</v>
      </c>
      <c r="D19" s="35">
        <f>'DPZ By Segment'!C12+'DPZ By Segment'!C20+'DPZ By Segment'!C33</f>
        <v>1717830</v>
      </c>
      <c r="E19" s="31">
        <f>'DPZ By Segment'!D12+'DPZ By Segment'!D20+'DPZ By Segment'!D33</f>
        <v>1918217</v>
      </c>
      <c r="F19" s="31">
        <f>'DPZ By Segment'!E12+'DPZ By Segment'!E20+'DPZ By Segment'!E33</f>
        <v>2157233</v>
      </c>
      <c r="G19" s="31">
        <f>'DPZ By Segment'!F12+'DPZ By Segment'!F20+'DPZ By Segment'!F33</f>
        <v>2386938</v>
      </c>
      <c r="H19" s="31">
        <f>'DPZ By Segment'!G12+'DPZ By Segment'!G20+'DPZ By Segment'!G33</f>
        <v>2479140</v>
      </c>
      <c r="I19" s="31">
        <f>'DPZ By Segment'!H12+'DPZ By Segment'!H20+'DPZ By Segment'!H33</f>
        <v>2784062</v>
      </c>
      <c r="J19" s="31">
        <f>'DPZ By Segment'!I12+'DPZ By Segment'!I20+'DPZ By Segment'!I33</f>
        <v>2951247</v>
      </c>
      <c r="K19" s="35">
        <f>'DPZ By Segment'!J12+'DPZ By Segment'!J20+'DPZ By Segment'!J33</f>
        <v>3183045.377</v>
      </c>
      <c r="L19" s="31">
        <f>'DPZ By Segment'!K12+'DPZ By Segment'!K20+'DPZ By Segment'!K33</f>
        <v>3408932.731</v>
      </c>
      <c r="M19" s="31">
        <f>'DPZ By Segment'!L12+'DPZ By Segment'!L20+'DPZ By Segment'!L33</f>
        <v>3622226.627</v>
      </c>
      <c r="N19" s="31">
        <f>'DPZ By Segment'!M12+'DPZ By Segment'!M20+'DPZ By Segment'!M33</f>
        <v>3860738.915</v>
      </c>
      <c r="O19" s="31">
        <f>'DPZ By Segment'!N12+'DPZ By Segment'!N20+'DPZ By Segment'!N33</f>
        <v>4100499.966</v>
      </c>
      <c r="P19" s="31">
        <f>'DPZ By Segment'!O12+'DPZ By Segment'!O20+'DPZ By Segment'!O33</f>
        <v>4366275.862</v>
      </c>
      <c r="Q19" s="31">
        <f>'DPZ By Segment'!P12+'DPZ By Segment'!P20+'DPZ By Segment'!P33</f>
        <v>4630179.755</v>
      </c>
      <c r="R19" s="31">
        <f>'DPZ By Segment'!Q12+'DPZ By Segment'!Q20+'DPZ By Segment'!Q33</f>
        <v>4971916.129</v>
      </c>
    </row>
    <row r="20">
      <c r="A20" s="1"/>
      <c r="B20" s="1"/>
      <c r="C20" s="1" t="s">
        <v>22</v>
      </c>
      <c r="D20" s="35">
        <f>'DPZ By Segment'!C14+'DPZ By Segment'!C22+'DPZ By Segment'!C35</f>
        <v>498698</v>
      </c>
      <c r="E20" s="31">
        <f>'DPZ By Segment'!D14+'DPZ By Segment'!D22+'DPZ By Segment'!D35</f>
        <v>554411</v>
      </c>
      <c r="F20" s="31">
        <f>'DPZ By Segment'!E14+'DPZ By Segment'!E22+'DPZ By Segment'!E35</f>
        <v>630746</v>
      </c>
      <c r="G20" s="31">
        <f>'DPZ By Segment'!F14+'DPZ By Segment'!F22+'DPZ By Segment'!F35</f>
        <v>687403</v>
      </c>
      <c r="H20" s="31">
        <f>'DPZ By Segment'!G14+'DPZ By Segment'!G22+'DPZ By Segment'!G35</f>
        <v>748835</v>
      </c>
      <c r="I20" s="31">
        <f>'DPZ By Segment'!H14+'DPZ By Segment'!H22+'DPZ By Segment'!H35</f>
        <v>871111</v>
      </c>
      <c r="J20" s="31">
        <f>'DPZ By Segment'!I14+'DPZ By Segment'!I22+'DPZ By Segment'!I35</f>
        <v>926625</v>
      </c>
      <c r="K20" s="35">
        <f>'DPZ By Segment'!J14+'DPZ By Segment'!J22+'DPZ By Segment'!J35</f>
        <v>897209.7628</v>
      </c>
      <c r="L20" s="31">
        <f>'DPZ By Segment'!K14+'DPZ By Segment'!K22+'DPZ By Segment'!K35</f>
        <v>957803.5474</v>
      </c>
      <c r="M20" s="31">
        <f>'DPZ By Segment'!L14+'DPZ By Segment'!L22+'DPZ By Segment'!L35</f>
        <v>1037376.092</v>
      </c>
      <c r="N20" s="31">
        <f>'DPZ By Segment'!M14+'DPZ By Segment'!M22+'DPZ By Segment'!M35</f>
        <v>1110535.48</v>
      </c>
      <c r="O20" s="31">
        <f>'DPZ By Segment'!N14+'DPZ By Segment'!N22+'DPZ By Segment'!N35</f>
        <v>1187049.567</v>
      </c>
      <c r="P20" s="31">
        <f>'DPZ By Segment'!O14+'DPZ By Segment'!O22+'DPZ By Segment'!O35</f>
        <v>1253439.457</v>
      </c>
      <c r="Q20" s="31">
        <f>'DPZ By Segment'!P14+'DPZ By Segment'!P22+'DPZ By Segment'!P35</f>
        <v>1320738.696</v>
      </c>
      <c r="R20" s="31">
        <f>'DPZ By Segment'!Q14+'DPZ By Segment'!Q22+'DPZ By Segment'!Q35</f>
        <v>1330620.653</v>
      </c>
    </row>
    <row r="21">
      <c r="A21" s="50"/>
      <c r="B21" s="50"/>
      <c r="C21" s="50" t="s">
        <v>23</v>
      </c>
      <c r="D21" s="35">
        <f t="shared" ref="D21:J21" si="8">D20-D23</f>
        <v>93259</v>
      </c>
      <c r="E21" s="31">
        <f t="shared" si="8"/>
        <v>100369</v>
      </c>
      <c r="F21" s="31">
        <f t="shared" si="8"/>
        <v>109514</v>
      </c>
      <c r="G21" s="31">
        <f t="shared" si="8"/>
        <v>115714</v>
      </c>
      <c r="H21" s="31">
        <f t="shared" si="8"/>
        <v>119428</v>
      </c>
      <c r="I21" s="31">
        <f t="shared" si="8"/>
        <v>145469</v>
      </c>
      <c r="J21" s="31">
        <f t="shared" si="8"/>
        <v>146217</v>
      </c>
      <c r="K21" s="35">
        <f t="shared" ref="K21:R21" si="9">K22*K17</f>
        <v>160430.5917</v>
      </c>
      <c r="L21" s="31">
        <f t="shared" si="9"/>
        <v>171338.5146</v>
      </c>
      <c r="M21" s="31">
        <f t="shared" si="9"/>
        <v>182513.9772</v>
      </c>
      <c r="N21" s="31">
        <f t="shared" si="9"/>
        <v>194393.88</v>
      </c>
      <c r="O21" s="31">
        <f t="shared" si="9"/>
        <v>206483.4736</v>
      </c>
      <c r="P21" s="31">
        <f t="shared" si="9"/>
        <v>219180.2381</v>
      </c>
      <c r="Q21" s="31">
        <f t="shared" si="9"/>
        <v>231896.8579</v>
      </c>
      <c r="R21" s="31">
        <f t="shared" si="9"/>
        <v>245384.2351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>
      <c r="A22" s="51"/>
      <c r="B22" s="51"/>
      <c r="C22" s="52" t="s">
        <v>24</v>
      </c>
      <c r="D22" s="25">
        <f t="shared" ref="D22:J22" si="10">D21/D17</f>
        <v>0.04207436134</v>
      </c>
      <c r="E22" s="26">
        <f t="shared" si="10"/>
        <v>0.04059203406</v>
      </c>
      <c r="F22" s="26">
        <f t="shared" si="10"/>
        <v>0.03928078368</v>
      </c>
      <c r="G22" s="26">
        <f t="shared" si="10"/>
        <v>0.03370768515</v>
      </c>
      <c r="H22" s="26">
        <f t="shared" si="10"/>
        <v>0.03300233726</v>
      </c>
      <c r="I22" s="26">
        <f t="shared" si="10"/>
        <v>0.03533021114</v>
      </c>
      <c r="J22" s="26">
        <f t="shared" si="10"/>
        <v>0.03355622757</v>
      </c>
      <c r="K22" s="41">
        <v>0.035</v>
      </c>
      <c r="L22" s="42">
        <v>0.035</v>
      </c>
      <c r="M22" s="42">
        <v>0.035</v>
      </c>
      <c r="N22" s="42">
        <v>0.035</v>
      </c>
      <c r="O22" s="42">
        <v>0.035</v>
      </c>
      <c r="P22" s="42">
        <v>0.035</v>
      </c>
      <c r="Q22" s="42">
        <v>0.035</v>
      </c>
      <c r="R22" s="42">
        <v>0.035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>
      <c r="A23" s="53"/>
      <c r="B23" s="53"/>
      <c r="C23" s="53" t="s">
        <v>25</v>
      </c>
      <c r="D23" s="54">
        <v>405439.0</v>
      </c>
      <c r="E23" s="55">
        <v>454042.0</v>
      </c>
      <c r="F23" s="55">
        <v>521232.0</v>
      </c>
      <c r="G23" s="55">
        <v>571689.0</v>
      </c>
      <c r="H23" s="55">
        <v>629407.0</v>
      </c>
      <c r="I23" s="55">
        <v>725642.0</v>
      </c>
      <c r="J23" s="55">
        <v>780408.0</v>
      </c>
      <c r="K23" s="43">
        <f t="shared" ref="K23:R23" si="11">K20-K21</f>
        <v>736779.1712</v>
      </c>
      <c r="L23" s="44">
        <f t="shared" si="11"/>
        <v>786465.0329</v>
      </c>
      <c r="M23" s="44">
        <f t="shared" si="11"/>
        <v>854862.1152</v>
      </c>
      <c r="N23" s="44">
        <f t="shared" si="11"/>
        <v>916141.6003</v>
      </c>
      <c r="O23" s="44">
        <f t="shared" si="11"/>
        <v>980566.0935</v>
      </c>
      <c r="P23" s="44">
        <f t="shared" si="11"/>
        <v>1034259.219</v>
      </c>
      <c r="Q23" s="44">
        <f t="shared" si="11"/>
        <v>1088841.838</v>
      </c>
      <c r="R23" s="44">
        <f t="shared" si="11"/>
        <v>1085236.418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>
      <c r="A24" s="56"/>
      <c r="B24" s="56"/>
      <c r="C24" s="57" t="s">
        <v>26</v>
      </c>
      <c r="D24" s="58">
        <f t="shared" ref="D24:R24" si="12">D23/D17</f>
        <v>0.1829162546</v>
      </c>
      <c r="E24" s="59">
        <f t="shared" si="12"/>
        <v>0.1836272986</v>
      </c>
      <c r="F24" s="59">
        <f t="shared" si="12"/>
        <v>0.1869569319</v>
      </c>
      <c r="G24" s="59">
        <f t="shared" si="12"/>
        <v>0.1665339787</v>
      </c>
      <c r="H24" s="59">
        <f t="shared" si="12"/>
        <v>0.173928242</v>
      </c>
      <c r="I24" s="59">
        <f t="shared" si="12"/>
        <v>0.1762374463</v>
      </c>
      <c r="J24" s="59">
        <f t="shared" si="12"/>
        <v>0.1791005728</v>
      </c>
      <c r="K24" s="58">
        <f t="shared" si="12"/>
        <v>0.1607378663</v>
      </c>
      <c r="L24" s="59">
        <f t="shared" si="12"/>
        <v>0.160654341</v>
      </c>
      <c r="M24" s="59">
        <f t="shared" si="12"/>
        <v>0.1639336038</v>
      </c>
      <c r="N24" s="59">
        <f t="shared" si="12"/>
        <v>0.1649483822</v>
      </c>
      <c r="O24" s="59">
        <f t="shared" si="12"/>
        <v>0.166210945</v>
      </c>
      <c r="P24" s="59">
        <f t="shared" si="12"/>
        <v>0.1651566444</v>
      </c>
      <c r="Q24" s="59">
        <f t="shared" si="12"/>
        <v>0.1643379935</v>
      </c>
      <c r="R24" s="59">
        <f t="shared" si="12"/>
        <v>0.1547910142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>
      <c r="A25" s="50"/>
      <c r="B25" s="50"/>
      <c r="C25" s="50" t="s">
        <v>27</v>
      </c>
      <c r="D25" s="60">
        <v>99537.0</v>
      </c>
      <c r="E25" s="40">
        <v>110069.0</v>
      </c>
      <c r="F25" s="40">
        <v>122541.0</v>
      </c>
      <c r="G25" s="40">
        <v>146345.0</v>
      </c>
      <c r="H25" s="40">
        <v>150818.0</v>
      </c>
      <c r="I25" s="40">
        <v>172166.0</v>
      </c>
      <c r="J25" s="40">
        <v>191806.0</v>
      </c>
      <c r="K25" s="35">
        <f t="shared" ref="K25:R25" si="13">K17*4.5%</f>
        <v>206267.9036</v>
      </c>
      <c r="L25" s="31">
        <f t="shared" si="13"/>
        <v>220292.3759</v>
      </c>
      <c r="M25" s="31">
        <f t="shared" si="13"/>
        <v>234660.8279</v>
      </c>
      <c r="N25" s="31">
        <f t="shared" si="13"/>
        <v>249934.9886</v>
      </c>
      <c r="O25" s="31">
        <f t="shared" si="13"/>
        <v>265478.7518</v>
      </c>
      <c r="P25" s="31">
        <f t="shared" si="13"/>
        <v>281803.1633</v>
      </c>
      <c r="Q25" s="31">
        <f t="shared" si="13"/>
        <v>298153.103</v>
      </c>
      <c r="R25" s="31">
        <f t="shared" si="13"/>
        <v>315494.0165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>
      <c r="A26" s="49"/>
      <c r="B26" s="49"/>
      <c r="C26" s="49" t="s">
        <v>28</v>
      </c>
      <c r="D26" s="60">
        <v>313.0</v>
      </c>
      <c r="E26" s="40">
        <v>685.0</v>
      </c>
      <c r="F26" s="40">
        <v>1462.0</v>
      </c>
      <c r="G26" s="40">
        <v>3334.0</v>
      </c>
      <c r="H26" s="40">
        <v>4048.0</v>
      </c>
      <c r="I26" s="40">
        <v>1654.0</v>
      </c>
      <c r="J26" s="31">
        <f>36758+345</f>
        <v>37103</v>
      </c>
      <c r="K26" s="60">
        <v>1500.0</v>
      </c>
      <c r="L26" s="40">
        <v>1500.0</v>
      </c>
      <c r="M26" s="40">
        <v>1500.0</v>
      </c>
      <c r="N26" s="40">
        <v>1500.0</v>
      </c>
      <c r="O26" s="40">
        <v>1500.0</v>
      </c>
      <c r="P26" s="40">
        <v>1500.0</v>
      </c>
      <c r="Q26" s="40">
        <v>1500.0</v>
      </c>
      <c r="R26" s="40">
        <v>1500.0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>
      <c r="A27" s="49"/>
      <c r="B27" s="49"/>
      <c r="C27" s="49" t="s">
        <v>29</v>
      </c>
      <c r="D27" s="35">
        <f t="shared" ref="D27:R27" si="14">D23-D25+D26</f>
        <v>306215</v>
      </c>
      <c r="E27" s="31">
        <f t="shared" si="14"/>
        <v>344658</v>
      </c>
      <c r="F27" s="31">
        <f t="shared" si="14"/>
        <v>400153</v>
      </c>
      <c r="G27" s="31">
        <f t="shared" si="14"/>
        <v>428678</v>
      </c>
      <c r="H27" s="31">
        <f t="shared" si="14"/>
        <v>482637</v>
      </c>
      <c r="I27" s="31">
        <f t="shared" si="14"/>
        <v>555130</v>
      </c>
      <c r="J27" s="31">
        <f t="shared" si="14"/>
        <v>625705</v>
      </c>
      <c r="K27" s="35">
        <f t="shared" si="14"/>
        <v>532011.2676</v>
      </c>
      <c r="L27" s="31">
        <f t="shared" si="14"/>
        <v>567672.657</v>
      </c>
      <c r="M27" s="31">
        <f t="shared" si="14"/>
        <v>621701.2873</v>
      </c>
      <c r="N27" s="31">
        <f t="shared" si="14"/>
        <v>667706.6117</v>
      </c>
      <c r="O27" s="31">
        <f t="shared" si="14"/>
        <v>716587.3417</v>
      </c>
      <c r="P27" s="31">
        <f t="shared" si="14"/>
        <v>753956.0555</v>
      </c>
      <c r="Q27" s="31">
        <f t="shared" si="14"/>
        <v>792188.735</v>
      </c>
      <c r="R27" s="31">
        <f t="shared" si="14"/>
        <v>771242.4013</v>
      </c>
    </row>
    <row r="28">
      <c r="A28" s="50"/>
      <c r="B28" s="50"/>
      <c r="C28" s="50" t="s">
        <v>30</v>
      </c>
      <c r="D28" s="60">
        <v>113426.0</v>
      </c>
      <c r="E28" s="40">
        <v>129980.0</v>
      </c>
      <c r="F28" s="40">
        <v>122248.0</v>
      </c>
      <c r="G28" s="40">
        <v>66706.0</v>
      </c>
      <c r="H28" s="40">
        <v>81928.0</v>
      </c>
      <c r="I28" s="40">
        <v>63834.0</v>
      </c>
      <c r="J28" s="40">
        <v>115238.0</v>
      </c>
      <c r="K28" s="35">
        <f t="shared" ref="K28:R28" si="15">K29*K23</f>
        <v>132620.2508</v>
      </c>
      <c r="L28" s="31">
        <f t="shared" si="15"/>
        <v>165157.6569</v>
      </c>
      <c r="M28" s="31">
        <f t="shared" si="15"/>
        <v>179521.0442</v>
      </c>
      <c r="N28" s="31">
        <f t="shared" si="15"/>
        <v>192389.7361</v>
      </c>
      <c r="O28" s="31">
        <f t="shared" si="15"/>
        <v>205918.8796</v>
      </c>
      <c r="P28" s="31">
        <f t="shared" si="15"/>
        <v>217194.436</v>
      </c>
      <c r="Q28" s="31">
        <f t="shared" si="15"/>
        <v>228656.786</v>
      </c>
      <c r="R28" s="31">
        <f t="shared" si="15"/>
        <v>227899.6477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>
      <c r="A29" s="61"/>
      <c r="B29" s="61"/>
      <c r="C29" s="11" t="s">
        <v>31</v>
      </c>
      <c r="D29" s="25">
        <f t="shared" ref="D29:J29" si="16">D28/D27</f>
        <v>0.3704129452</v>
      </c>
      <c r="E29" s="26">
        <f t="shared" si="16"/>
        <v>0.3771274713</v>
      </c>
      <c r="F29" s="26">
        <f t="shared" si="16"/>
        <v>0.305503145</v>
      </c>
      <c r="G29" s="26">
        <f t="shared" si="16"/>
        <v>0.1556086387</v>
      </c>
      <c r="H29" s="26">
        <f t="shared" si="16"/>
        <v>0.1697507651</v>
      </c>
      <c r="I29" s="26">
        <f t="shared" si="16"/>
        <v>0.1149892818</v>
      </c>
      <c r="J29" s="26">
        <f t="shared" si="16"/>
        <v>0.1841730528</v>
      </c>
      <c r="K29" s="41">
        <v>0.18</v>
      </c>
      <c r="L29" s="42">
        <v>0.21</v>
      </c>
      <c r="M29" s="42">
        <v>0.21</v>
      </c>
      <c r="N29" s="42">
        <v>0.21</v>
      </c>
      <c r="O29" s="42">
        <v>0.21</v>
      </c>
      <c r="P29" s="42">
        <v>0.21</v>
      </c>
      <c r="Q29" s="42">
        <v>0.21</v>
      </c>
      <c r="R29" s="42">
        <v>0.21</v>
      </c>
      <c r="S29" s="26"/>
      <c r="T29" s="62"/>
      <c r="U29" s="63"/>
      <c r="V29" s="63"/>
      <c r="W29" s="63"/>
      <c r="X29" s="63"/>
      <c r="Y29" s="63"/>
      <c r="Z29" s="63"/>
      <c r="AA29" s="63"/>
      <c r="AB29" s="26"/>
    </row>
    <row r="30">
      <c r="A30" s="1"/>
      <c r="B30" s="1"/>
      <c r="C30" s="1" t="s">
        <v>32</v>
      </c>
      <c r="D30" s="35">
        <f t="shared" ref="D30:R30" si="17">D27-D28</f>
        <v>192789</v>
      </c>
      <c r="E30" s="31">
        <f t="shared" si="17"/>
        <v>214678</v>
      </c>
      <c r="F30" s="31">
        <f t="shared" si="17"/>
        <v>277905</v>
      </c>
      <c r="G30" s="31">
        <f t="shared" si="17"/>
        <v>361972</v>
      </c>
      <c r="H30" s="31">
        <f t="shared" si="17"/>
        <v>400709</v>
      </c>
      <c r="I30" s="31">
        <f t="shared" si="17"/>
        <v>491296</v>
      </c>
      <c r="J30" s="31">
        <f t="shared" si="17"/>
        <v>510467</v>
      </c>
      <c r="K30" s="35">
        <f t="shared" si="17"/>
        <v>399391.0168</v>
      </c>
      <c r="L30" s="31">
        <f t="shared" si="17"/>
        <v>402515.0001</v>
      </c>
      <c r="M30" s="31">
        <f t="shared" si="17"/>
        <v>442180.2431</v>
      </c>
      <c r="N30" s="31">
        <f t="shared" si="17"/>
        <v>475316.8756</v>
      </c>
      <c r="O30" s="31">
        <f t="shared" si="17"/>
        <v>510668.462</v>
      </c>
      <c r="P30" s="31">
        <f t="shared" si="17"/>
        <v>536761.6196</v>
      </c>
      <c r="Q30" s="31">
        <f t="shared" si="17"/>
        <v>563531.949</v>
      </c>
      <c r="R30" s="31">
        <f t="shared" si="17"/>
        <v>543342.7536</v>
      </c>
      <c r="T30" s="64"/>
      <c r="U30" s="64"/>
      <c r="V30" s="64"/>
      <c r="W30" s="64"/>
      <c r="X30" s="64"/>
      <c r="Y30" s="64"/>
      <c r="Z30" s="64"/>
      <c r="AA30" s="64"/>
    </row>
    <row r="31">
      <c r="A31" s="61"/>
      <c r="B31" s="61"/>
      <c r="C31" s="11" t="s">
        <v>33</v>
      </c>
      <c r="D31" s="25">
        <f t="shared" ref="D31:R31" si="18">D30/D17</f>
        <v>0.08697792223</v>
      </c>
      <c r="E31" s="26">
        <f t="shared" si="18"/>
        <v>0.08682179446</v>
      </c>
      <c r="F31" s="26">
        <f t="shared" si="18"/>
        <v>0.09967973216</v>
      </c>
      <c r="G31" s="26">
        <f t="shared" si="18"/>
        <v>0.1054430597</v>
      </c>
      <c r="H31" s="26">
        <f t="shared" si="18"/>
        <v>0.1107305955</v>
      </c>
      <c r="I31" s="26">
        <f t="shared" si="18"/>
        <v>0.1193215834</v>
      </c>
      <c r="J31" s="26">
        <f t="shared" si="18"/>
        <v>0.1171501728</v>
      </c>
      <c r="K31" s="25">
        <f t="shared" si="18"/>
        <v>0.08713229468</v>
      </c>
      <c r="L31" s="26">
        <f t="shared" si="18"/>
        <v>0.08222334037</v>
      </c>
      <c r="M31" s="26">
        <f t="shared" si="18"/>
        <v>0.0847951962</v>
      </c>
      <c r="N31" s="26">
        <f t="shared" si="18"/>
        <v>0.08557929213</v>
      </c>
      <c r="O31" s="26">
        <f t="shared" si="18"/>
        <v>0.08656090416</v>
      </c>
      <c r="P31" s="26">
        <f t="shared" si="18"/>
        <v>0.08571327801</v>
      </c>
      <c r="Q31" s="26">
        <f t="shared" si="18"/>
        <v>0.08505340863</v>
      </c>
      <c r="R31" s="26">
        <f t="shared" si="18"/>
        <v>0.07749885142</v>
      </c>
      <c r="S31" s="26"/>
      <c r="T31" s="42"/>
      <c r="U31" s="42"/>
      <c r="V31" s="42"/>
      <c r="W31" s="42"/>
      <c r="X31" s="42"/>
      <c r="Y31" s="42"/>
      <c r="Z31" s="42"/>
      <c r="AA31" s="42"/>
      <c r="AB31" s="26"/>
    </row>
    <row r="32">
      <c r="A32" s="65"/>
      <c r="B32" s="65"/>
      <c r="C32" s="65" t="s">
        <v>34</v>
      </c>
      <c r="D32" s="66">
        <f t="shared" ref="D32:R32" si="19">(D30/D33)/1000</f>
        <v>3.473675676</v>
      </c>
      <c r="E32" s="67">
        <f t="shared" si="19"/>
        <v>4.302164329</v>
      </c>
      <c r="F32" s="67">
        <f t="shared" si="19"/>
        <v>5.829767149</v>
      </c>
      <c r="G32" s="67">
        <f t="shared" si="19"/>
        <v>8.359630485</v>
      </c>
      <c r="H32" s="67">
        <f t="shared" si="19"/>
        <v>9.563460621</v>
      </c>
      <c r="I32" s="67">
        <f t="shared" si="19"/>
        <v>12.39394551</v>
      </c>
      <c r="J32" s="67">
        <f t="shared" si="19"/>
        <v>13.54347192</v>
      </c>
      <c r="K32" s="66">
        <f t="shared" si="19"/>
        <v>10.92418127</v>
      </c>
      <c r="L32" s="67">
        <f t="shared" si="19"/>
        <v>11.35013274</v>
      </c>
      <c r="M32" s="67">
        <f t="shared" si="19"/>
        <v>12.85424198</v>
      </c>
      <c r="N32" s="67">
        <f t="shared" si="19"/>
        <v>14.2448748</v>
      </c>
      <c r="O32" s="67">
        <f t="shared" si="19"/>
        <v>15.7776641</v>
      </c>
      <c r="P32" s="67">
        <f t="shared" si="19"/>
        <v>17.09674322</v>
      </c>
      <c r="Q32" s="67">
        <f t="shared" si="19"/>
        <v>18.50455915</v>
      </c>
      <c r="R32" s="67">
        <f t="shared" si="19"/>
        <v>18.39341396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>
      <c r="A33" s="68"/>
      <c r="B33" s="68"/>
      <c r="C33" s="68" t="s">
        <v>35</v>
      </c>
      <c r="D33" s="69">
        <v>55.5</v>
      </c>
      <c r="E33" s="70">
        <v>49.9</v>
      </c>
      <c r="F33" s="70">
        <v>47.67</v>
      </c>
      <c r="G33" s="70">
        <v>43.3</v>
      </c>
      <c r="H33" s="70">
        <v>41.9</v>
      </c>
      <c r="I33" s="70">
        <v>39.64</v>
      </c>
      <c r="J33" s="70">
        <v>37.691</v>
      </c>
      <c r="K33" s="71">
        <f t="shared" ref="K33:R33" si="20">J33*0.97</f>
        <v>36.56027</v>
      </c>
      <c r="L33" s="72">
        <f t="shared" si="20"/>
        <v>35.4634619</v>
      </c>
      <c r="M33" s="72">
        <f t="shared" si="20"/>
        <v>34.39955804</v>
      </c>
      <c r="N33" s="72">
        <f t="shared" si="20"/>
        <v>33.3675713</v>
      </c>
      <c r="O33" s="72">
        <f t="shared" si="20"/>
        <v>32.36654416</v>
      </c>
      <c r="P33" s="72">
        <f t="shared" si="20"/>
        <v>31.39554784</v>
      </c>
      <c r="Q33" s="72">
        <f t="shared" si="20"/>
        <v>30.4536814</v>
      </c>
      <c r="R33" s="72">
        <f t="shared" si="20"/>
        <v>29.54007096</v>
      </c>
      <c r="S33" s="72"/>
      <c r="T33" s="72"/>
      <c r="U33" s="73"/>
      <c r="V33" s="73"/>
      <c r="W33" s="73"/>
      <c r="X33" s="73"/>
      <c r="Y33" s="73"/>
      <c r="Z33" s="73"/>
      <c r="AA33" s="73"/>
      <c r="AB33" s="72"/>
    </row>
    <row r="34">
      <c r="A34" s="49"/>
      <c r="B34" s="49"/>
      <c r="C34" s="49" t="s">
        <v>36</v>
      </c>
      <c r="D34" s="60">
        <v>80329.0</v>
      </c>
      <c r="E34" s="40">
        <v>73925.0</v>
      </c>
      <c r="F34" s="40">
        <v>84298.0</v>
      </c>
      <c r="G34" s="40">
        <v>92166.0</v>
      </c>
      <c r="H34" s="40">
        <v>105715.0</v>
      </c>
      <c r="I34" s="40">
        <v>121925.0</v>
      </c>
      <c r="J34" s="40">
        <v>139399.0</v>
      </c>
      <c r="K34" s="35">
        <f t="shared" ref="K34:R34" si="21">J34*(1+K35)</f>
        <v>156126.88</v>
      </c>
      <c r="L34" s="31">
        <f t="shared" si="21"/>
        <v>174862.1056</v>
      </c>
      <c r="M34" s="31">
        <f t="shared" si="21"/>
        <v>195845.5583</v>
      </c>
      <c r="N34" s="31">
        <f t="shared" si="21"/>
        <v>219347.0253</v>
      </c>
      <c r="O34" s="31">
        <f t="shared" si="21"/>
        <v>245668.6683</v>
      </c>
      <c r="P34" s="31">
        <f t="shared" si="21"/>
        <v>275148.9085</v>
      </c>
      <c r="Q34" s="31">
        <f t="shared" si="21"/>
        <v>308166.7775</v>
      </c>
      <c r="R34" s="31">
        <f t="shared" si="21"/>
        <v>345146.7908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>
      <c r="A35" s="74"/>
      <c r="B35" s="74"/>
      <c r="C35" s="74"/>
      <c r="D35" s="75"/>
      <c r="E35" s="76">
        <f t="shared" ref="E35:J35" si="22">(E34/D34)-1</f>
        <v>-0.07972214269</v>
      </c>
      <c r="F35" s="76">
        <f t="shared" si="22"/>
        <v>0.1403178898</v>
      </c>
      <c r="G35" s="76">
        <f t="shared" si="22"/>
        <v>0.0933355477</v>
      </c>
      <c r="H35" s="76">
        <f t="shared" si="22"/>
        <v>0.1470064883</v>
      </c>
      <c r="I35" s="76">
        <f t="shared" si="22"/>
        <v>0.1533368018</v>
      </c>
      <c r="J35" s="76">
        <f t="shared" si="22"/>
        <v>0.1433176133</v>
      </c>
      <c r="K35" s="75">
        <v>0.12</v>
      </c>
      <c r="L35" s="76">
        <v>0.12</v>
      </c>
      <c r="M35" s="76">
        <v>0.12</v>
      </c>
      <c r="N35" s="76">
        <v>0.12</v>
      </c>
      <c r="O35" s="76">
        <v>0.12</v>
      </c>
      <c r="P35" s="76">
        <v>0.12</v>
      </c>
      <c r="Q35" s="76">
        <v>0.12</v>
      </c>
      <c r="R35" s="76">
        <v>0.12</v>
      </c>
      <c r="S35" s="73"/>
      <c r="T35" s="73"/>
      <c r="U35" s="73"/>
      <c r="V35" s="73"/>
      <c r="W35" s="73"/>
      <c r="X35" s="73"/>
      <c r="Y35" s="73"/>
      <c r="Z35" s="73"/>
      <c r="AA35" s="73"/>
      <c r="AB35" s="73"/>
    </row>
    <row r="36">
      <c r="A36" s="77"/>
      <c r="B36" s="77"/>
      <c r="C36" s="77" t="s">
        <v>37</v>
      </c>
      <c r="D36" s="78">
        <f t="shared" ref="D36:R36" si="23">(D34/D33)/1000</f>
        <v>1.447369369</v>
      </c>
      <c r="E36" s="79">
        <f t="shared" si="23"/>
        <v>1.481462926</v>
      </c>
      <c r="F36" s="79">
        <f t="shared" si="23"/>
        <v>1.768365849</v>
      </c>
      <c r="G36" s="79">
        <f t="shared" si="23"/>
        <v>2.128545035</v>
      </c>
      <c r="H36" s="79">
        <f t="shared" si="23"/>
        <v>2.523031026</v>
      </c>
      <c r="I36" s="79">
        <f t="shared" si="23"/>
        <v>3.075807265</v>
      </c>
      <c r="J36" s="79">
        <f t="shared" si="23"/>
        <v>3.698469131</v>
      </c>
      <c r="K36" s="78">
        <f t="shared" si="23"/>
        <v>4.270397347</v>
      </c>
      <c r="L36" s="79">
        <f t="shared" si="23"/>
        <v>4.93076807</v>
      </c>
      <c r="M36" s="79">
        <f t="shared" si="23"/>
        <v>5.693257978</v>
      </c>
      <c r="N36" s="79">
        <f t="shared" si="23"/>
        <v>6.573658696</v>
      </c>
      <c r="O36" s="79">
        <f t="shared" si="23"/>
        <v>7.590203856</v>
      </c>
      <c r="P36" s="79">
        <f t="shared" si="23"/>
        <v>8.76394672</v>
      </c>
      <c r="Q36" s="79">
        <f t="shared" si="23"/>
        <v>10.11919621</v>
      </c>
      <c r="R36" s="79">
        <f t="shared" si="23"/>
        <v>11.68402037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>
      <c r="A37" s="65"/>
      <c r="B37" s="65"/>
      <c r="C37" s="80" t="s">
        <v>38</v>
      </c>
      <c r="D37" s="66"/>
      <c r="E37" s="67"/>
      <c r="F37" s="67"/>
      <c r="G37" s="67"/>
      <c r="H37" s="67"/>
      <c r="I37" s="67"/>
      <c r="J37" s="67"/>
      <c r="K37" s="66"/>
      <c r="L37" s="67">
        <f>C3*1.13</f>
        <v>358.0066</v>
      </c>
      <c r="M37" s="67">
        <f t="shared" ref="M37:R37" si="24">L37*1.13</f>
        <v>404.547458</v>
      </c>
      <c r="N37" s="67">
        <f t="shared" si="24"/>
        <v>457.1386275</v>
      </c>
      <c r="O37" s="67">
        <f t="shared" si="24"/>
        <v>516.5666491</v>
      </c>
      <c r="P37" s="67">
        <f t="shared" si="24"/>
        <v>583.7203135</v>
      </c>
      <c r="Q37" s="67">
        <f t="shared" si="24"/>
        <v>659.6039543</v>
      </c>
      <c r="R37" s="67">
        <f t="shared" si="24"/>
        <v>745.3524683</v>
      </c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>
      <c r="A38" s="1"/>
      <c r="B38" s="1"/>
      <c r="C38" s="52" t="s">
        <v>39</v>
      </c>
      <c r="D38" s="15"/>
      <c r="K38" s="15"/>
      <c r="L38" s="31">
        <f t="shared" ref="L38:R38" si="25">L37*(K33-L33)*1000</f>
        <v>392664.5387</v>
      </c>
      <c r="M38" s="31">
        <f t="shared" si="25"/>
        <v>430399.6009</v>
      </c>
      <c r="N38" s="31">
        <f t="shared" si="25"/>
        <v>471761.0026</v>
      </c>
      <c r="O38" s="31">
        <f t="shared" si="25"/>
        <v>517097.2349</v>
      </c>
      <c r="P38" s="31">
        <f t="shared" si="25"/>
        <v>566790.2792</v>
      </c>
      <c r="Q38" s="31">
        <f t="shared" si="25"/>
        <v>621258.825</v>
      </c>
      <c r="R38" s="31">
        <f t="shared" si="25"/>
        <v>680961.7981</v>
      </c>
    </row>
    <row r="39">
      <c r="A39" s="1"/>
      <c r="B39" s="1"/>
      <c r="C39" s="52"/>
      <c r="D39" s="15"/>
      <c r="K39" s="15"/>
    </row>
    <row r="40">
      <c r="A40" s="1"/>
      <c r="B40" s="1"/>
      <c r="C40" s="1"/>
      <c r="D40" s="15"/>
      <c r="K40" s="15"/>
    </row>
    <row r="41">
      <c r="A41" s="81"/>
      <c r="B41" s="81"/>
      <c r="C41" s="81"/>
      <c r="D41" s="19">
        <f t="shared" ref="D41:R41" si="26">D3</f>
        <v>2015</v>
      </c>
      <c r="E41" s="17">
        <f t="shared" si="26"/>
        <v>2016</v>
      </c>
      <c r="F41" s="17">
        <f t="shared" si="26"/>
        <v>2017</v>
      </c>
      <c r="G41" s="17">
        <f t="shared" si="26"/>
        <v>2018</v>
      </c>
      <c r="H41" s="17">
        <f t="shared" si="26"/>
        <v>2019</v>
      </c>
      <c r="I41" s="17">
        <f t="shared" si="26"/>
        <v>2020</v>
      </c>
      <c r="J41" s="17">
        <f t="shared" si="26"/>
        <v>2021</v>
      </c>
      <c r="K41" s="19">
        <f t="shared" si="26"/>
        <v>2022</v>
      </c>
      <c r="L41" s="17">
        <f t="shared" si="26"/>
        <v>2023</v>
      </c>
      <c r="M41" s="17">
        <f t="shared" si="26"/>
        <v>2024</v>
      </c>
      <c r="N41" s="17">
        <f t="shared" si="26"/>
        <v>2025</v>
      </c>
      <c r="O41" s="17">
        <f t="shared" si="26"/>
        <v>2026</v>
      </c>
      <c r="P41" s="17">
        <f t="shared" si="26"/>
        <v>2027</v>
      </c>
      <c r="Q41" s="17">
        <f t="shared" si="26"/>
        <v>2028</v>
      </c>
      <c r="R41" s="17">
        <f t="shared" si="26"/>
        <v>2029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>
      <c r="A42" s="82"/>
      <c r="B42" s="82"/>
      <c r="C42" s="82" t="s">
        <v>40</v>
      </c>
      <c r="D42" s="83">
        <f t="shared" ref="D42:R42" si="27">D23*(1-D29)</f>
        <v>255259.1459</v>
      </c>
      <c r="E42" s="64">
        <f t="shared" si="27"/>
        <v>282810.2887</v>
      </c>
      <c r="F42" s="64">
        <f t="shared" si="27"/>
        <v>361993.9847</v>
      </c>
      <c r="G42" s="64">
        <f t="shared" si="27"/>
        <v>482729.253</v>
      </c>
      <c r="H42" s="64">
        <f t="shared" si="27"/>
        <v>522564.6802</v>
      </c>
      <c r="I42" s="64">
        <f t="shared" si="27"/>
        <v>642200.9476</v>
      </c>
      <c r="J42" s="64">
        <f t="shared" si="27"/>
        <v>636677.8762</v>
      </c>
      <c r="K42" s="83">
        <f t="shared" si="27"/>
        <v>604158.9203</v>
      </c>
      <c r="L42" s="64">
        <f t="shared" si="27"/>
        <v>621307.376</v>
      </c>
      <c r="M42" s="64">
        <f t="shared" si="27"/>
        <v>675341.071</v>
      </c>
      <c r="N42" s="64">
        <f t="shared" si="27"/>
        <v>723751.8642</v>
      </c>
      <c r="O42" s="64">
        <f t="shared" si="27"/>
        <v>774647.2138</v>
      </c>
      <c r="P42" s="64">
        <f t="shared" si="27"/>
        <v>817064.7829</v>
      </c>
      <c r="Q42" s="64">
        <f t="shared" si="27"/>
        <v>860185.052</v>
      </c>
      <c r="R42" s="64">
        <f t="shared" si="27"/>
        <v>857336.7701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>
      <c r="A43" s="49"/>
      <c r="B43" s="49"/>
      <c r="C43" s="49" t="s">
        <v>41</v>
      </c>
      <c r="D43" s="60">
        <v>32400.0</v>
      </c>
      <c r="E43" s="40">
        <v>38100.0</v>
      </c>
      <c r="F43" s="40">
        <v>44400.0</v>
      </c>
      <c r="G43" s="40">
        <v>53700.0</v>
      </c>
      <c r="H43" s="40">
        <v>59930.0</v>
      </c>
      <c r="I43" s="40">
        <v>65038.0</v>
      </c>
      <c r="J43" s="40">
        <v>72923.0</v>
      </c>
      <c r="K43" s="60">
        <f t="shared" ref="K43:R43" si="28">K44*K17</f>
        <v>71047.83345</v>
      </c>
      <c r="L43" s="40">
        <f t="shared" si="28"/>
        <v>75878.48503</v>
      </c>
      <c r="M43" s="40">
        <f t="shared" si="28"/>
        <v>80827.6185</v>
      </c>
      <c r="N43" s="40">
        <f t="shared" si="28"/>
        <v>86088.71829</v>
      </c>
      <c r="O43" s="40">
        <f t="shared" si="28"/>
        <v>91442.68118</v>
      </c>
      <c r="P43" s="40">
        <f t="shared" si="28"/>
        <v>97065.53403</v>
      </c>
      <c r="Q43" s="40">
        <f t="shared" si="28"/>
        <v>102697.1799</v>
      </c>
      <c r="R43" s="40">
        <f t="shared" si="28"/>
        <v>108670.1612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>
      <c r="A44" s="84"/>
      <c r="B44" s="84"/>
      <c r="C44" s="84" t="s">
        <v>42</v>
      </c>
      <c r="D44" s="25">
        <f t="shared" ref="D44:J44" si="29">D43/D17</f>
        <v>0.01461745577</v>
      </c>
      <c r="E44" s="26">
        <f t="shared" si="29"/>
        <v>0.01540870685</v>
      </c>
      <c r="F44" s="26">
        <f t="shared" si="29"/>
        <v>0.0159255145</v>
      </c>
      <c r="G44" s="26">
        <f t="shared" si="29"/>
        <v>0.0156429014</v>
      </c>
      <c r="H44" s="26">
        <f t="shared" si="29"/>
        <v>0.01656085735</v>
      </c>
      <c r="I44" s="26">
        <f t="shared" si="29"/>
        <v>0.01579584841</v>
      </c>
      <c r="J44" s="26">
        <f t="shared" si="29"/>
        <v>0.01673554226</v>
      </c>
      <c r="K44" s="41">
        <v>0.0155</v>
      </c>
      <c r="L44" s="42">
        <v>0.0155</v>
      </c>
      <c r="M44" s="42">
        <v>0.0155</v>
      </c>
      <c r="N44" s="42">
        <v>0.0155</v>
      </c>
      <c r="O44" s="42">
        <v>0.0155</v>
      </c>
      <c r="P44" s="42">
        <v>0.0155</v>
      </c>
      <c r="Q44" s="42">
        <v>0.0155</v>
      </c>
      <c r="R44" s="42">
        <v>0.0155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>
      <c r="A45" s="50"/>
      <c r="B45" s="50"/>
      <c r="C45" s="50" t="s">
        <v>43</v>
      </c>
      <c r="D45" s="60">
        <v>62400.0</v>
      </c>
      <c r="E45" s="40">
        <v>61500.0</v>
      </c>
      <c r="F45" s="40">
        <v>90300.0</v>
      </c>
      <c r="G45" s="40">
        <v>119700.0</v>
      </c>
      <c r="H45" s="40">
        <v>85565.0</v>
      </c>
      <c r="I45" s="40">
        <v>88768.0</v>
      </c>
      <c r="J45" s="40">
        <v>94172.0</v>
      </c>
      <c r="K45" s="60">
        <v>120000.0</v>
      </c>
      <c r="L45" s="31">
        <f t="shared" ref="L45:Q45" si="30">L44*L17</f>
        <v>75878.48503</v>
      </c>
      <c r="M45" s="31">
        <f t="shared" si="30"/>
        <v>80827.6185</v>
      </c>
      <c r="N45" s="31">
        <f t="shared" si="30"/>
        <v>86088.71829</v>
      </c>
      <c r="O45" s="31">
        <f t="shared" si="30"/>
        <v>91442.68118</v>
      </c>
      <c r="P45" s="31">
        <f t="shared" si="30"/>
        <v>97065.53403</v>
      </c>
      <c r="Q45" s="31">
        <f t="shared" si="30"/>
        <v>102697.1799</v>
      </c>
      <c r="R45" s="31">
        <f>R46*R17</f>
        <v>175274.4536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>
      <c r="A46" s="85"/>
      <c r="B46" s="85"/>
      <c r="C46" s="85" t="s">
        <v>42</v>
      </c>
      <c r="D46" s="25">
        <f t="shared" ref="D46:K46" si="31">D45/D17</f>
        <v>0.02815213704</v>
      </c>
      <c r="E46" s="26">
        <f t="shared" si="31"/>
        <v>0.02487232208</v>
      </c>
      <c r="F46" s="26">
        <f t="shared" si="31"/>
        <v>0.03238905315</v>
      </c>
      <c r="G46" s="26">
        <f t="shared" si="31"/>
        <v>0.03486881373</v>
      </c>
      <c r="H46" s="26">
        <f t="shared" si="31"/>
        <v>0.02364474819</v>
      </c>
      <c r="I46" s="26">
        <f t="shared" si="31"/>
        <v>0.02155917881</v>
      </c>
      <c r="J46" s="26">
        <f t="shared" si="31"/>
        <v>0.02161210436</v>
      </c>
      <c r="K46" s="25">
        <f t="shared" si="31"/>
        <v>0.02617954566</v>
      </c>
      <c r="L46" s="42">
        <v>0.025</v>
      </c>
      <c r="M46" s="42">
        <v>0.025</v>
      </c>
      <c r="N46" s="42">
        <v>0.025</v>
      </c>
      <c r="O46" s="42">
        <v>0.025</v>
      </c>
      <c r="P46" s="42">
        <v>0.025</v>
      </c>
      <c r="Q46" s="42">
        <v>0.025</v>
      </c>
      <c r="R46" s="42">
        <v>0.025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>
      <c r="A47" s="86"/>
      <c r="B47" s="86"/>
      <c r="C47" s="86" t="s">
        <v>1</v>
      </c>
      <c r="D47" s="87">
        <f t="shared" ref="D47:R47" si="32">D42+D43-D45</f>
        <v>225259.1459</v>
      </c>
      <c r="E47" s="88">
        <f t="shared" si="32"/>
        <v>259410.2887</v>
      </c>
      <c r="F47" s="88">
        <f t="shared" si="32"/>
        <v>316093.9847</v>
      </c>
      <c r="G47" s="88">
        <f t="shared" si="32"/>
        <v>416729.253</v>
      </c>
      <c r="H47" s="88">
        <f t="shared" si="32"/>
        <v>496929.6802</v>
      </c>
      <c r="I47" s="88">
        <f t="shared" si="32"/>
        <v>618470.9476</v>
      </c>
      <c r="J47" s="88">
        <f t="shared" si="32"/>
        <v>615428.8762</v>
      </c>
      <c r="K47" s="87">
        <f t="shared" si="32"/>
        <v>555206.7538</v>
      </c>
      <c r="L47" s="88">
        <f t="shared" si="32"/>
        <v>621307.376</v>
      </c>
      <c r="M47" s="88">
        <f t="shared" si="32"/>
        <v>675341.071</v>
      </c>
      <c r="N47" s="88">
        <f t="shared" si="32"/>
        <v>723751.8642</v>
      </c>
      <c r="O47" s="88">
        <f t="shared" si="32"/>
        <v>774647.2138</v>
      </c>
      <c r="P47" s="88">
        <f t="shared" si="32"/>
        <v>817064.7829</v>
      </c>
      <c r="Q47" s="88">
        <f t="shared" si="32"/>
        <v>860185.052</v>
      </c>
      <c r="R47" s="88">
        <f t="shared" si="32"/>
        <v>790732.4777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>
      <c r="A48" s="89"/>
      <c r="B48" s="89"/>
      <c r="C48" s="89" t="s">
        <v>2</v>
      </c>
      <c r="D48" s="90">
        <f t="shared" ref="D48:R48" si="33">(D47/D33)/1000</f>
        <v>4.05872335</v>
      </c>
      <c r="E48" s="91">
        <f t="shared" si="33"/>
        <v>5.19860298</v>
      </c>
      <c r="F48" s="91">
        <f t="shared" si="33"/>
        <v>6.630878639</v>
      </c>
      <c r="G48" s="91">
        <f t="shared" si="33"/>
        <v>9.62423217</v>
      </c>
      <c r="H48" s="91">
        <f t="shared" si="33"/>
        <v>11.8598969</v>
      </c>
      <c r="I48" s="91">
        <f t="shared" si="33"/>
        <v>15.60219343</v>
      </c>
      <c r="J48" s="91">
        <f t="shared" si="33"/>
        <v>16.32827137</v>
      </c>
      <c r="K48" s="90">
        <f t="shared" si="33"/>
        <v>15.1860682</v>
      </c>
      <c r="L48" s="91">
        <f t="shared" si="33"/>
        <v>17.51964819</v>
      </c>
      <c r="M48" s="91">
        <f t="shared" si="33"/>
        <v>19.63226011</v>
      </c>
      <c r="N48" s="91">
        <f t="shared" si="33"/>
        <v>21.690277</v>
      </c>
      <c r="O48" s="91">
        <f t="shared" si="33"/>
        <v>23.93357814</v>
      </c>
      <c r="P48" s="91">
        <f t="shared" si="33"/>
        <v>26.02486146</v>
      </c>
      <c r="Q48" s="91">
        <f t="shared" si="33"/>
        <v>28.24568369</v>
      </c>
      <c r="R48" s="91">
        <f t="shared" si="33"/>
        <v>26.76813061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>
      <c r="A49" s="61"/>
      <c r="B49" s="61"/>
      <c r="C49" s="61" t="s">
        <v>44</v>
      </c>
      <c r="D49" s="25">
        <f t="shared" ref="D49:R49" si="34">D47/D17</f>
        <v>0.1016270248</v>
      </c>
      <c r="E49" s="26">
        <f t="shared" si="34"/>
        <v>0.1049127846</v>
      </c>
      <c r="F49" s="26">
        <f t="shared" si="34"/>
        <v>0.1133774626</v>
      </c>
      <c r="G49" s="26">
        <f t="shared" si="34"/>
        <v>0.1213939407</v>
      </c>
      <c r="H49" s="26">
        <f t="shared" si="34"/>
        <v>0.137319899</v>
      </c>
      <c r="I49" s="26">
        <f t="shared" si="34"/>
        <v>0.1502086985</v>
      </c>
      <c r="J49" s="26">
        <f t="shared" si="34"/>
        <v>0.1412385114</v>
      </c>
      <c r="K49" s="25">
        <f t="shared" si="34"/>
        <v>0.1211255047</v>
      </c>
      <c r="L49" s="26">
        <f t="shared" si="34"/>
        <v>0.1269169294</v>
      </c>
      <c r="M49" s="26">
        <f t="shared" si="34"/>
        <v>0.129507547</v>
      </c>
      <c r="N49" s="26">
        <f t="shared" si="34"/>
        <v>0.1303092219</v>
      </c>
      <c r="O49" s="26">
        <f t="shared" si="34"/>
        <v>0.1313066465</v>
      </c>
      <c r="P49" s="26">
        <f t="shared" si="34"/>
        <v>0.1304737491</v>
      </c>
      <c r="Q49" s="26">
        <f t="shared" si="34"/>
        <v>0.1298270149</v>
      </c>
      <c r="R49" s="26">
        <f t="shared" si="34"/>
        <v>0.1127849012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>
      <c r="A50" s="52"/>
      <c r="B50" s="52"/>
      <c r="C50" s="52" t="s">
        <v>45</v>
      </c>
      <c r="D50" s="15"/>
      <c r="K50" s="15"/>
      <c r="N50" s="3">
        <v>25.0</v>
      </c>
      <c r="O50" s="3">
        <v>25.0</v>
      </c>
      <c r="P50" s="3">
        <v>25.0</v>
      </c>
    </row>
    <row r="51">
      <c r="A51" s="52"/>
      <c r="B51" s="52"/>
      <c r="C51" s="52" t="s">
        <v>46</v>
      </c>
      <c r="D51" s="15"/>
      <c r="K51" s="15"/>
      <c r="N51" s="92">
        <f t="shared" ref="N51:P51" si="35">N48*N50</f>
        <v>542.2569249</v>
      </c>
      <c r="O51" s="92">
        <f t="shared" si="35"/>
        <v>598.3394535</v>
      </c>
      <c r="P51" s="92">
        <f t="shared" si="35"/>
        <v>650.6215365</v>
      </c>
    </row>
    <row r="52">
      <c r="A52" s="93"/>
      <c r="B52" s="93"/>
      <c r="C52" s="93" t="s">
        <v>8</v>
      </c>
      <c r="D52" s="47"/>
      <c r="E52" s="48"/>
      <c r="F52" s="48"/>
      <c r="G52" s="48"/>
      <c r="H52" s="48"/>
      <c r="I52" s="48"/>
      <c r="J52" s="48"/>
      <c r="K52" s="47"/>
      <c r="L52" s="48"/>
      <c r="M52" s="48"/>
      <c r="N52" s="48">
        <f>((N51+N36+M36+L36+K36)/C3)^(1/3)-1</f>
        <v>0.2117645329</v>
      </c>
      <c r="O52" s="48">
        <f>((O51+K36+L36+M36+N36+O36)/C3)^(1/4)-1</f>
        <v>0.1862673845</v>
      </c>
      <c r="P52" s="48">
        <f>((P51+P36+O36+N36+M36+L36+K36)/C3)^(1/5)-1</f>
        <v>0.16791484</v>
      </c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>
      <c r="A53" s="1"/>
      <c r="B53" s="1"/>
      <c r="C53" s="1"/>
      <c r="D53" s="15"/>
      <c r="K53" s="15"/>
    </row>
    <row r="54">
      <c r="A54" s="11"/>
      <c r="B54" s="11"/>
      <c r="C54" s="11" t="s">
        <v>47</v>
      </c>
      <c r="D54" s="94"/>
      <c r="E54" s="73">
        <f t="shared" ref="E54:R54" si="36">(E47/D47)-1</f>
        <v>0.1516082404</v>
      </c>
      <c r="F54" s="73">
        <f t="shared" si="36"/>
        <v>0.2185098221</v>
      </c>
      <c r="G54" s="73">
        <f t="shared" si="36"/>
        <v>0.3183713489</v>
      </c>
      <c r="H54" s="73">
        <f t="shared" si="36"/>
        <v>0.1924521177</v>
      </c>
      <c r="I54" s="73">
        <f t="shared" si="36"/>
        <v>0.2445844396</v>
      </c>
      <c r="J54" s="73">
        <f t="shared" si="36"/>
        <v>-0.004918697284</v>
      </c>
      <c r="K54" s="94">
        <f t="shared" si="36"/>
        <v>-0.09785391091</v>
      </c>
      <c r="L54" s="73">
        <f t="shared" si="36"/>
        <v>0.1190558683</v>
      </c>
      <c r="M54" s="73">
        <f t="shared" si="36"/>
        <v>0.08696773474</v>
      </c>
      <c r="N54" s="73">
        <f t="shared" si="36"/>
        <v>0.07168347263</v>
      </c>
      <c r="O54" s="73">
        <f t="shared" si="36"/>
        <v>0.07032154549</v>
      </c>
      <c r="P54" s="73">
        <f t="shared" si="36"/>
        <v>0.05475727311</v>
      </c>
      <c r="Q54" s="73">
        <f t="shared" si="36"/>
        <v>0.05277460246</v>
      </c>
      <c r="R54" s="73">
        <f t="shared" si="36"/>
        <v>-0.08074143363</v>
      </c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>
      <c r="A55" s="11"/>
      <c r="B55" s="11"/>
      <c r="C55" s="11" t="s">
        <v>48</v>
      </c>
      <c r="D55" s="94"/>
      <c r="E55" s="73"/>
      <c r="F55" s="73"/>
      <c r="G55" s="73"/>
      <c r="H55" s="73">
        <f t="shared" ref="H55:R55" si="37">(H47/D47)^(1/5)-1</f>
        <v>0.1714466121</v>
      </c>
      <c r="I55" s="73">
        <f t="shared" si="37"/>
        <v>0.1897793345</v>
      </c>
      <c r="J55" s="73">
        <f t="shared" si="37"/>
        <v>0.142542405</v>
      </c>
      <c r="K55" s="94">
        <f t="shared" si="37"/>
        <v>0.05905898861</v>
      </c>
      <c r="L55" s="73">
        <f t="shared" si="37"/>
        <v>0.04568845828</v>
      </c>
      <c r="M55" s="73">
        <f t="shared" si="37"/>
        <v>0.01774920479</v>
      </c>
      <c r="N55" s="73">
        <f t="shared" si="37"/>
        <v>0.03295729036</v>
      </c>
      <c r="O55" s="73">
        <f t="shared" si="37"/>
        <v>0.06888219923</v>
      </c>
      <c r="P55" s="73">
        <f t="shared" si="37"/>
        <v>0.05630660766</v>
      </c>
      <c r="Q55" s="73">
        <f t="shared" si="37"/>
        <v>0.04957564812</v>
      </c>
      <c r="R55" s="73">
        <f t="shared" si="37"/>
        <v>0.01785983259</v>
      </c>
      <c r="S55" s="73"/>
      <c r="T55" s="73"/>
      <c r="U55" s="73"/>
      <c r="V55" s="73"/>
      <c r="W55" s="73"/>
      <c r="X55" s="73"/>
      <c r="Y55" s="73"/>
      <c r="Z55" s="73"/>
      <c r="AA55" s="73"/>
      <c r="AB55" s="73"/>
    </row>
    <row r="56">
      <c r="D56" s="15"/>
      <c r="K56" s="15"/>
    </row>
    <row r="57">
      <c r="D57" s="15"/>
      <c r="K57" s="15"/>
    </row>
    <row r="58">
      <c r="D58" s="15"/>
      <c r="K58" s="15"/>
    </row>
    <row r="59">
      <c r="D59" s="15"/>
      <c r="K59" s="15"/>
    </row>
    <row r="60">
      <c r="D60" s="15"/>
      <c r="K60" s="15"/>
    </row>
    <row r="61">
      <c r="D61" s="15"/>
      <c r="K61" s="15"/>
    </row>
    <row r="62">
      <c r="C62" s="95"/>
      <c r="D62" s="15"/>
      <c r="K62" s="15"/>
    </row>
    <row r="63">
      <c r="C63" s="95"/>
      <c r="D63" s="15"/>
      <c r="K63" s="15"/>
    </row>
    <row r="64">
      <c r="C64" s="95"/>
      <c r="D64" s="15"/>
      <c r="K64" s="15"/>
    </row>
    <row r="65">
      <c r="C65" s="95"/>
      <c r="D65" s="15"/>
      <c r="K65" s="15"/>
    </row>
    <row r="66">
      <c r="C66" s="95"/>
      <c r="D66" s="15"/>
      <c r="K66" s="15"/>
    </row>
    <row r="67">
      <c r="C67" s="95"/>
      <c r="D67" s="15"/>
      <c r="K67" s="15"/>
    </row>
    <row r="68">
      <c r="C68" s="95"/>
      <c r="D68" s="15"/>
      <c r="K68" s="15"/>
    </row>
    <row r="69">
      <c r="C69" s="95"/>
      <c r="D69" s="15"/>
      <c r="K69" s="15"/>
    </row>
    <row r="70">
      <c r="C70" s="95"/>
      <c r="D70" s="15"/>
      <c r="K70" s="15"/>
    </row>
    <row r="71">
      <c r="D71" s="15"/>
      <c r="K71" s="15"/>
    </row>
    <row r="72">
      <c r="D72" s="15"/>
      <c r="K72" s="15"/>
    </row>
    <row r="73">
      <c r="D73" s="15"/>
      <c r="K73" s="15"/>
    </row>
    <row r="74">
      <c r="D74" s="15"/>
      <c r="K74" s="15"/>
    </row>
    <row r="75">
      <c r="D75" s="15"/>
      <c r="K75" s="15"/>
    </row>
    <row r="76">
      <c r="D76" s="15"/>
      <c r="K76" s="15"/>
    </row>
    <row r="77">
      <c r="D77" s="15"/>
      <c r="K77" s="15"/>
    </row>
    <row r="78">
      <c r="D78" s="15"/>
      <c r="K78" s="15"/>
    </row>
    <row r="79">
      <c r="D79" s="15"/>
      <c r="K79" s="15"/>
    </row>
    <row r="80">
      <c r="D80" s="15"/>
      <c r="K80" s="15"/>
    </row>
    <row r="81">
      <c r="D81" s="15"/>
      <c r="K81" s="15"/>
    </row>
    <row r="82">
      <c r="D82" s="15"/>
      <c r="K82" s="15"/>
    </row>
    <row r="83">
      <c r="D83" s="15"/>
      <c r="K83" s="15"/>
    </row>
    <row r="84">
      <c r="D84" s="15"/>
      <c r="K84" s="15"/>
    </row>
    <row r="85">
      <c r="D85" s="15"/>
      <c r="K85" s="15"/>
    </row>
    <row r="86">
      <c r="D86" s="15"/>
      <c r="K86" s="15"/>
    </row>
    <row r="87">
      <c r="D87" s="15"/>
      <c r="K87" s="15"/>
    </row>
    <row r="88">
      <c r="D88" s="15"/>
      <c r="K88" s="15"/>
    </row>
    <row r="89">
      <c r="D89" s="15"/>
      <c r="K89" s="15"/>
    </row>
    <row r="90">
      <c r="D90" s="15"/>
      <c r="K90" s="15"/>
    </row>
    <row r="91">
      <c r="D91" s="15"/>
      <c r="K91" s="15"/>
    </row>
    <row r="92">
      <c r="D92" s="15"/>
      <c r="K92" s="15"/>
    </row>
    <row r="93">
      <c r="D93" s="15"/>
      <c r="K93" s="15"/>
    </row>
    <row r="94">
      <c r="D94" s="15"/>
      <c r="K94" s="15"/>
    </row>
    <row r="95">
      <c r="D95" s="15"/>
      <c r="K95" s="15"/>
    </row>
    <row r="96">
      <c r="D96" s="15"/>
      <c r="K96" s="15"/>
    </row>
    <row r="97">
      <c r="D97" s="15"/>
      <c r="K97" s="15"/>
    </row>
    <row r="98">
      <c r="D98" s="15"/>
      <c r="K98" s="15"/>
    </row>
    <row r="99">
      <c r="D99" s="15"/>
      <c r="K99" s="15"/>
    </row>
    <row r="100">
      <c r="D100" s="15"/>
      <c r="K100" s="15"/>
    </row>
    <row r="101">
      <c r="D101" s="15"/>
      <c r="K101" s="15"/>
    </row>
    <row r="102">
      <c r="D102" s="15"/>
      <c r="K102" s="15"/>
    </row>
    <row r="103">
      <c r="D103" s="15"/>
      <c r="K103" s="15"/>
    </row>
    <row r="104">
      <c r="D104" s="15"/>
      <c r="K104" s="15"/>
    </row>
    <row r="105">
      <c r="D105" s="15"/>
      <c r="K105" s="15"/>
    </row>
    <row r="106">
      <c r="D106" s="15"/>
      <c r="K106" s="15"/>
    </row>
    <row r="107">
      <c r="D107" s="15"/>
      <c r="K107" s="15"/>
    </row>
    <row r="108">
      <c r="D108" s="15"/>
      <c r="K108" s="15"/>
    </row>
    <row r="109">
      <c r="D109" s="15"/>
      <c r="K109" s="15"/>
    </row>
    <row r="110">
      <c r="D110" s="15"/>
      <c r="K110" s="15"/>
    </row>
    <row r="111">
      <c r="D111" s="15"/>
      <c r="K111" s="15"/>
    </row>
    <row r="112">
      <c r="D112" s="15"/>
      <c r="K112" s="15"/>
    </row>
    <row r="113">
      <c r="D113" s="15"/>
      <c r="K113" s="15"/>
    </row>
    <row r="114">
      <c r="D114" s="15"/>
      <c r="K114" s="15"/>
    </row>
    <row r="115">
      <c r="D115" s="15"/>
      <c r="K115" s="15"/>
    </row>
    <row r="116">
      <c r="D116" s="15"/>
      <c r="K116" s="15"/>
    </row>
    <row r="117">
      <c r="D117" s="15"/>
      <c r="K117" s="15"/>
    </row>
    <row r="118">
      <c r="D118" s="15"/>
      <c r="K118" s="15"/>
    </row>
    <row r="119">
      <c r="D119" s="15"/>
      <c r="K119" s="15"/>
    </row>
    <row r="120">
      <c r="D120" s="15"/>
      <c r="K120" s="15"/>
    </row>
    <row r="121">
      <c r="D121" s="15"/>
      <c r="K121" s="15"/>
    </row>
    <row r="122">
      <c r="D122" s="15"/>
      <c r="K122" s="15"/>
    </row>
    <row r="123">
      <c r="D123" s="15"/>
      <c r="K123" s="15"/>
    </row>
    <row r="124">
      <c r="D124" s="15"/>
      <c r="K124" s="15"/>
    </row>
    <row r="125">
      <c r="D125" s="15"/>
      <c r="K125" s="15"/>
    </row>
    <row r="126">
      <c r="D126" s="15"/>
      <c r="K126" s="15"/>
    </row>
    <row r="127">
      <c r="D127" s="15"/>
      <c r="K127" s="15"/>
    </row>
    <row r="128">
      <c r="D128" s="15"/>
      <c r="K128" s="15"/>
    </row>
    <row r="129">
      <c r="D129" s="15"/>
      <c r="K129" s="15"/>
    </row>
    <row r="130">
      <c r="D130" s="15"/>
      <c r="K130" s="15"/>
    </row>
    <row r="131">
      <c r="D131" s="15"/>
      <c r="K131" s="15"/>
    </row>
    <row r="132">
      <c r="D132" s="15"/>
      <c r="K132" s="15"/>
    </row>
    <row r="133">
      <c r="D133" s="15"/>
      <c r="K133" s="15"/>
    </row>
    <row r="134">
      <c r="D134" s="15"/>
      <c r="K134" s="15"/>
    </row>
    <row r="135">
      <c r="D135" s="15"/>
      <c r="K135" s="15"/>
    </row>
    <row r="136">
      <c r="D136" s="15"/>
      <c r="K136" s="15"/>
    </row>
    <row r="137">
      <c r="D137" s="15"/>
      <c r="K137" s="15"/>
    </row>
    <row r="138">
      <c r="D138" s="15"/>
      <c r="K138" s="15"/>
    </row>
    <row r="139">
      <c r="D139" s="15"/>
      <c r="K139" s="15"/>
    </row>
    <row r="140">
      <c r="D140" s="15"/>
      <c r="K140" s="15"/>
    </row>
    <row r="141">
      <c r="D141" s="15"/>
      <c r="K141" s="15"/>
    </row>
    <row r="142">
      <c r="D142" s="15"/>
      <c r="K142" s="15"/>
    </row>
    <row r="143">
      <c r="D143" s="15"/>
      <c r="K143" s="15"/>
    </row>
    <row r="144">
      <c r="D144" s="15"/>
      <c r="K144" s="15"/>
    </row>
    <row r="145">
      <c r="D145" s="15"/>
      <c r="K145" s="15"/>
    </row>
    <row r="146">
      <c r="D146" s="15"/>
      <c r="K146" s="15"/>
    </row>
    <row r="147">
      <c r="D147" s="15"/>
      <c r="K147" s="15"/>
    </row>
    <row r="148">
      <c r="D148" s="15"/>
      <c r="K148" s="15"/>
    </row>
    <row r="149">
      <c r="D149" s="15"/>
      <c r="K149" s="15"/>
    </row>
    <row r="150">
      <c r="D150" s="15"/>
      <c r="K150" s="15"/>
    </row>
    <row r="151">
      <c r="D151" s="15"/>
      <c r="K151" s="15"/>
    </row>
    <row r="152">
      <c r="D152" s="15"/>
      <c r="K152" s="15"/>
    </row>
    <row r="153">
      <c r="D153" s="15"/>
      <c r="K153" s="15"/>
    </row>
    <row r="154">
      <c r="D154" s="15"/>
      <c r="K154" s="15"/>
    </row>
    <row r="155">
      <c r="D155" s="15"/>
      <c r="K155" s="15"/>
    </row>
    <row r="156">
      <c r="D156" s="15"/>
      <c r="K156" s="15"/>
    </row>
    <row r="157">
      <c r="D157" s="15"/>
      <c r="K157" s="15"/>
    </row>
    <row r="158">
      <c r="D158" s="15"/>
      <c r="K158" s="15"/>
    </row>
    <row r="159">
      <c r="D159" s="15"/>
      <c r="K159" s="15"/>
    </row>
    <row r="160">
      <c r="D160" s="15"/>
      <c r="K160" s="15"/>
    </row>
    <row r="161">
      <c r="D161" s="15"/>
      <c r="K161" s="15"/>
    </row>
    <row r="162">
      <c r="D162" s="15"/>
      <c r="K162" s="15"/>
    </row>
    <row r="163">
      <c r="D163" s="15"/>
      <c r="K163" s="15"/>
    </row>
    <row r="164">
      <c r="D164" s="15"/>
      <c r="K164" s="15"/>
    </row>
    <row r="165">
      <c r="D165" s="15"/>
      <c r="K165" s="15"/>
    </row>
    <row r="166">
      <c r="D166" s="15"/>
      <c r="K166" s="15"/>
    </row>
    <row r="167">
      <c r="D167" s="15"/>
      <c r="K167" s="15"/>
    </row>
    <row r="168">
      <c r="D168" s="15"/>
      <c r="K168" s="15"/>
    </row>
    <row r="169">
      <c r="D169" s="15"/>
      <c r="K169" s="15"/>
    </row>
    <row r="170">
      <c r="D170" s="15"/>
      <c r="K170" s="15"/>
    </row>
    <row r="171">
      <c r="D171" s="15"/>
      <c r="K171" s="15"/>
    </row>
    <row r="172">
      <c r="D172" s="15"/>
      <c r="K172" s="15"/>
    </row>
    <row r="173">
      <c r="D173" s="15"/>
      <c r="K173" s="15"/>
    </row>
    <row r="174">
      <c r="D174" s="15"/>
      <c r="K174" s="15"/>
    </row>
    <row r="175">
      <c r="D175" s="15"/>
      <c r="K175" s="15"/>
    </row>
    <row r="176">
      <c r="D176" s="15"/>
      <c r="K176" s="15"/>
    </row>
    <row r="177">
      <c r="D177" s="15"/>
      <c r="K177" s="15"/>
    </row>
    <row r="178">
      <c r="D178" s="15"/>
      <c r="K178" s="15"/>
    </row>
    <row r="179">
      <c r="D179" s="15"/>
      <c r="K179" s="15"/>
    </row>
    <row r="180">
      <c r="D180" s="15"/>
      <c r="K180" s="15"/>
    </row>
    <row r="181">
      <c r="D181" s="15"/>
      <c r="K181" s="15"/>
    </row>
    <row r="182">
      <c r="D182" s="15"/>
      <c r="K182" s="15"/>
    </row>
    <row r="183">
      <c r="D183" s="15"/>
      <c r="K183" s="15"/>
    </row>
    <row r="184">
      <c r="D184" s="15"/>
      <c r="K184" s="15"/>
    </row>
    <row r="185">
      <c r="D185" s="15"/>
      <c r="K185" s="15"/>
    </row>
    <row r="186">
      <c r="D186" s="15"/>
      <c r="K186" s="15"/>
    </row>
    <row r="187">
      <c r="D187" s="15"/>
      <c r="K187" s="15"/>
    </row>
    <row r="188">
      <c r="D188" s="15"/>
      <c r="K188" s="15"/>
    </row>
    <row r="189">
      <c r="D189" s="15"/>
      <c r="K189" s="15"/>
    </row>
    <row r="190">
      <c r="D190" s="15"/>
      <c r="K190" s="15"/>
    </row>
    <row r="191">
      <c r="D191" s="15"/>
      <c r="K191" s="15"/>
    </row>
    <row r="192">
      <c r="D192" s="15"/>
      <c r="K192" s="15"/>
    </row>
    <row r="193">
      <c r="D193" s="15"/>
      <c r="K193" s="15"/>
    </row>
    <row r="194">
      <c r="D194" s="15"/>
      <c r="K194" s="15"/>
    </row>
    <row r="195">
      <c r="D195" s="15"/>
      <c r="K195" s="15"/>
    </row>
    <row r="196">
      <c r="D196" s="15"/>
      <c r="K196" s="15"/>
    </row>
    <row r="197">
      <c r="D197" s="15"/>
      <c r="K197" s="15"/>
    </row>
    <row r="198">
      <c r="D198" s="15"/>
      <c r="K198" s="15"/>
    </row>
    <row r="199">
      <c r="D199" s="15"/>
      <c r="K199" s="15"/>
    </row>
    <row r="200">
      <c r="D200" s="15"/>
      <c r="K200" s="15"/>
    </row>
    <row r="201">
      <c r="D201" s="15"/>
      <c r="K201" s="15"/>
    </row>
    <row r="202">
      <c r="D202" s="15"/>
      <c r="K202" s="15"/>
    </row>
    <row r="203">
      <c r="D203" s="15"/>
      <c r="K203" s="15"/>
    </row>
    <row r="204">
      <c r="D204" s="15"/>
      <c r="K204" s="15"/>
    </row>
    <row r="205">
      <c r="D205" s="15"/>
      <c r="K205" s="15"/>
    </row>
    <row r="206">
      <c r="D206" s="15"/>
      <c r="K206" s="15"/>
    </row>
    <row r="207">
      <c r="D207" s="15"/>
      <c r="K207" s="15"/>
    </row>
    <row r="208">
      <c r="D208" s="15"/>
      <c r="K208" s="15"/>
    </row>
    <row r="209">
      <c r="D209" s="15"/>
      <c r="K209" s="15"/>
    </row>
    <row r="210">
      <c r="D210" s="15"/>
      <c r="K210" s="15"/>
    </row>
    <row r="211">
      <c r="D211" s="15"/>
      <c r="K211" s="15"/>
    </row>
    <row r="212">
      <c r="D212" s="15"/>
      <c r="K212" s="15"/>
    </row>
    <row r="213">
      <c r="D213" s="15"/>
      <c r="K213" s="15"/>
    </row>
    <row r="214">
      <c r="D214" s="15"/>
      <c r="K214" s="15"/>
    </row>
    <row r="215">
      <c r="D215" s="15"/>
      <c r="K215" s="15"/>
    </row>
    <row r="216">
      <c r="D216" s="15"/>
      <c r="K216" s="15"/>
    </row>
    <row r="217">
      <c r="D217" s="15"/>
      <c r="K217" s="15"/>
    </row>
    <row r="218">
      <c r="D218" s="15"/>
      <c r="K218" s="15"/>
    </row>
    <row r="219">
      <c r="D219" s="15"/>
      <c r="K219" s="15"/>
    </row>
    <row r="220">
      <c r="D220" s="15"/>
      <c r="K220" s="15"/>
    </row>
    <row r="221">
      <c r="D221" s="15"/>
      <c r="K221" s="15"/>
    </row>
    <row r="222">
      <c r="D222" s="15"/>
      <c r="K222" s="15"/>
    </row>
    <row r="223">
      <c r="D223" s="15"/>
      <c r="K223" s="15"/>
    </row>
    <row r="224">
      <c r="D224" s="15"/>
      <c r="K224" s="15"/>
    </row>
    <row r="225">
      <c r="D225" s="15"/>
      <c r="K225" s="15"/>
    </row>
    <row r="226">
      <c r="D226" s="15"/>
      <c r="K226" s="15"/>
    </row>
    <row r="227">
      <c r="D227" s="15"/>
      <c r="K227" s="15"/>
    </row>
    <row r="228">
      <c r="D228" s="15"/>
      <c r="K228" s="15"/>
    </row>
    <row r="229">
      <c r="D229" s="15"/>
      <c r="K229" s="15"/>
    </row>
    <row r="230">
      <c r="D230" s="15"/>
      <c r="K230" s="15"/>
    </row>
    <row r="231">
      <c r="D231" s="15"/>
      <c r="K231" s="15"/>
    </row>
    <row r="232">
      <c r="D232" s="15"/>
      <c r="K232" s="15"/>
    </row>
    <row r="233">
      <c r="D233" s="15"/>
      <c r="K233" s="15"/>
    </row>
    <row r="234">
      <c r="D234" s="15"/>
      <c r="K234" s="15"/>
    </row>
    <row r="235">
      <c r="D235" s="15"/>
      <c r="K235" s="15"/>
    </row>
    <row r="236">
      <c r="D236" s="15"/>
      <c r="K236" s="15"/>
    </row>
    <row r="237">
      <c r="D237" s="15"/>
      <c r="K237" s="15"/>
    </row>
    <row r="238">
      <c r="D238" s="15"/>
      <c r="K238" s="15"/>
    </row>
    <row r="239">
      <c r="D239" s="15"/>
      <c r="K239" s="15"/>
    </row>
    <row r="240">
      <c r="D240" s="15"/>
      <c r="K240" s="15"/>
    </row>
    <row r="241">
      <c r="D241" s="15"/>
      <c r="K241" s="15"/>
    </row>
    <row r="242">
      <c r="D242" s="15"/>
      <c r="K242" s="15"/>
    </row>
    <row r="243">
      <c r="D243" s="15"/>
      <c r="K243" s="15"/>
    </row>
    <row r="244">
      <c r="D244" s="15"/>
      <c r="K244" s="15"/>
    </row>
    <row r="245">
      <c r="D245" s="15"/>
      <c r="K245" s="15"/>
    </row>
    <row r="246">
      <c r="D246" s="15"/>
      <c r="K246" s="15"/>
    </row>
    <row r="247">
      <c r="D247" s="15"/>
      <c r="K247" s="15"/>
    </row>
    <row r="248">
      <c r="D248" s="15"/>
      <c r="K248" s="15"/>
    </row>
    <row r="249">
      <c r="D249" s="15"/>
      <c r="K249" s="15"/>
    </row>
    <row r="250">
      <c r="D250" s="15"/>
      <c r="K250" s="15"/>
    </row>
    <row r="251">
      <c r="D251" s="15"/>
      <c r="K251" s="15"/>
    </row>
    <row r="252">
      <c r="D252" s="15"/>
      <c r="K252" s="15"/>
    </row>
    <row r="253">
      <c r="D253" s="15"/>
      <c r="K253" s="15"/>
    </row>
    <row r="254">
      <c r="D254" s="15"/>
      <c r="K254" s="15"/>
    </row>
    <row r="255">
      <c r="D255" s="15"/>
      <c r="K255" s="15"/>
    </row>
    <row r="256">
      <c r="D256" s="15"/>
      <c r="K256" s="15"/>
    </row>
    <row r="257">
      <c r="D257" s="15"/>
      <c r="K257" s="15"/>
    </row>
    <row r="258">
      <c r="D258" s="15"/>
      <c r="K258" s="15"/>
    </row>
    <row r="259">
      <c r="D259" s="15"/>
      <c r="K259" s="15"/>
    </row>
    <row r="260">
      <c r="D260" s="15"/>
      <c r="K260" s="15"/>
    </row>
    <row r="261">
      <c r="D261" s="15"/>
      <c r="K261" s="15"/>
    </row>
    <row r="262">
      <c r="D262" s="15"/>
      <c r="K262" s="15"/>
    </row>
    <row r="263">
      <c r="D263" s="15"/>
      <c r="K263" s="15"/>
    </row>
    <row r="264">
      <c r="D264" s="15"/>
      <c r="K264" s="15"/>
    </row>
    <row r="265">
      <c r="D265" s="15"/>
      <c r="K265" s="15"/>
    </row>
    <row r="266">
      <c r="D266" s="15"/>
      <c r="K266" s="15"/>
    </row>
    <row r="267">
      <c r="D267" s="15"/>
      <c r="K267" s="15"/>
    </row>
    <row r="268">
      <c r="D268" s="15"/>
      <c r="K268" s="15"/>
    </row>
    <row r="269">
      <c r="D269" s="15"/>
      <c r="K269" s="15"/>
    </row>
    <row r="270">
      <c r="D270" s="15"/>
      <c r="K270" s="15"/>
    </row>
    <row r="271">
      <c r="D271" s="15"/>
      <c r="K271" s="15"/>
    </row>
    <row r="272">
      <c r="D272" s="15"/>
      <c r="K272" s="15"/>
    </row>
    <row r="273">
      <c r="D273" s="15"/>
      <c r="K273" s="15"/>
    </row>
    <row r="274">
      <c r="D274" s="15"/>
      <c r="K274" s="15"/>
    </row>
    <row r="275">
      <c r="D275" s="15"/>
      <c r="K275" s="15"/>
    </row>
    <row r="276">
      <c r="D276" s="15"/>
      <c r="K276" s="15"/>
    </row>
    <row r="277">
      <c r="D277" s="15"/>
      <c r="K277" s="15"/>
    </row>
    <row r="278">
      <c r="D278" s="15"/>
      <c r="K278" s="15"/>
    </row>
    <row r="279">
      <c r="D279" s="15"/>
      <c r="K279" s="15"/>
    </row>
    <row r="280">
      <c r="D280" s="15"/>
      <c r="K280" s="15"/>
    </row>
    <row r="281">
      <c r="D281" s="15"/>
      <c r="K281" s="15"/>
    </row>
    <row r="282">
      <c r="D282" s="15"/>
      <c r="K282" s="15"/>
    </row>
    <row r="283">
      <c r="D283" s="15"/>
      <c r="K283" s="15"/>
    </row>
    <row r="284">
      <c r="D284" s="15"/>
      <c r="K284" s="15"/>
    </row>
    <row r="285">
      <c r="D285" s="15"/>
      <c r="K285" s="15"/>
    </row>
    <row r="286">
      <c r="D286" s="15"/>
      <c r="K286" s="15"/>
    </row>
    <row r="287">
      <c r="D287" s="15"/>
      <c r="K287" s="15"/>
    </row>
    <row r="288">
      <c r="D288" s="15"/>
      <c r="K288" s="15"/>
    </row>
    <row r="289">
      <c r="D289" s="15"/>
      <c r="K289" s="15"/>
    </row>
    <row r="290">
      <c r="D290" s="15"/>
      <c r="K290" s="15"/>
    </row>
    <row r="291">
      <c r="D291" s="15"/>
      <c r="K291" s="15"/>
    </row>
    <row r="292">
      <c r="D292" s="15"/>
      <c r="K292" s="15"/>
    </row>
    <row r="293">
      <c r="D293" s="15"/>
      <c r="K293" s="15"/>
    </row>
    <row r="294">
      <c r="D294" s="15"/>
      <c r="K294" s="15"/>
    </row>
    <row r="295">
      <c r="D295" s="15"/>
      <c r="K295" s="15"/>
    </row>
    <row r="296">
      <c r="D296" s="15"/>
      <c r="K296" s="15"/>
    </row>
    <row r="297">
      <c r="D297" s="15"/>
      <c r="K297" s="15"/>
    </row>
    <row r="298">
      <c r="D298" s="15"/>
      <c r="K298" s="15"/>
    </row>
    <row r="299">
      <c r="D299" s="15"/>
      <c r="K299" s="15"/>
    </row>
    <row r="300">
      <c r="D300" s="15"/>
      <c r="K300" s="15"/>
    </row>
    <row r="301">
      <c r="D301" s="15"/>
      <c r="K301" s="15"/>
    </row>
    <row r="302">
      <c r="D302" s="15"/>
      <c r="K302" s="15"/>
    </row>
    <row r="303">
      <c r="D303" s="15"/>
      <c r="K303" s="15"/>
    </row>
    <row r="304">
      <c r="D304" s="15"/>
      <c r="K304" s="15"/>
    </row>
    <row r="305">
      <c r="D305" s="15"/>
      <c r="K305" s="15"/>
    </row>
    <row r="306">
      <c r="D306" s="15"/>
      <c r="K306" s="15"/>
    </row>
    <row r="307">
      <c r="D307" s="15"/>
      <c r="K307" s="15"/>
    </row>
    <row r="308">
      <c r="D308" s="15"/>
      <c r="K308" s="15"/>
    </row>
    <row r="309">
      <c r="D309" s="15"/>
      <c r="K309" s="15"/>
    </row>
    <row r="310">
      <c r="D310" s="15"/>
      <c r="K310" s="15"/>
    </row>
    <row r="311">
      <c r="D311" s="15"/>
      <c r="K311" s="15"/>
    </row>
    <row r="312">
      <c r="D312" s="15"/>
      <c r="K312" s="15"/>
    </row>
    <row r="313">
      <c r="D313" s="15"/>
      <c r="K313" s="15"/>
    </row>
    <row r="314">
      <c r="D314" s="15"/>
      <c r="K314" s="15"/>
    </row>
    <row r="315">
      <c r="D315" s="15"/>
      <c r="K315" s="15"/>
    </row>
    <row r="316">
      <c r="D316" s="15"/>
      <c r="K316" s="15"/>
    </row>
    <row r="317">
      <c r="D317" s="15"/>
      <c r="K317" s="15"/>
    </row>
    <row r="318">
      <c r="D318" s="15"/>
      <c r="K318" s="15"/>
    </row>
    <row r="319">
      <c r="D319" s="15"/>
      <c r="K319" s="15"/>
    </row>
    <row r="320">
      <c r="D320" s="15"/>
      <c r="K320" s="15"/>
    </row>
    <row r="321">
      <c r="D321" s="15"/>
      <c r="K321" s="15"/>
    </row>
    <row r="322">
      <c r="D322" s="15"/>
      <c r="K322" s="15"/>
    </row>
    <row r="323">
      <c r="D323" s="15"/>
      <c r="K323" s="15"/>
    </row>
    <row r="324">
      <c r="D324" s="15"/>
      <c r="K324" s="15"/>
    </row>
    <row r="325">
      <c r="D325" s="15"/>
      <c r="K325" s="15"/>
    </row>
    <row r="326">
      <c r="D326" s="15"/>
      <c r="K326" s="15"/>
    </row>
    <row r="327">
      <c r="D327" s="15"/>
      <c r="K327" s="15"/>
    </row>
    <row r="328">
      <c r="D328" s="15"/>
      <c r="K328" s="15"/>
    </row>
    <row r="329">
      <c r="D329" s="15"/>
      <c r="K329" s="15"/>
    </row>
    <row r="330">
      <c r="D330" s="15"/>
      <c r="K330" s="15"/>
    </row>
    <row r="331">
      <c r="D331" s="15"/>
      <c r="K331" s="15"/>
    </row>
    <row r="332">
      <c r="D332" s="15"/>
      <c r="K332" s="15"/>
    </row>
    <row r="333">
      <c r="D333" s="15"/>
      <c r="K333" s="15"/>
    </row>
    <row r="334">
      <c r="D334" s="15"/>
      <c r="K334" s="15"/>
    </row>
    <row r="335">
      <c r="D335" s="15"/>
      <c r="K335" s="15"/>
    </row>
    <row r="336">
      <c r="D336" s="15"/>
      <c r="K336" s="15"/>
    </row>
    <row r="337">
      <c r="D337" s="15"/>
      <c r="K337" s="15"/>
    </row>
    <row r="338">
      <c r="D338" s="15"/>
      <c r="K338" s="15"/>
    </row>
    <row r="339">
      <c r="D339" s="15"/>
      <c r="K339" s="15"/>
    </row>
    <row r="340">
      <c r="D340" s="15"/>
      <c r="K340" s="15"/>
    </row>
    <row r="341">
      <c r="D341" s="15"/>
      <c r="K341" s="15"/>
    </row>
    <row r="342">
      <c r="D342" s="15"/>
      <c r="K342" s="15"/>
    </row>
    <row r="343">
      <c r="D343" s="15"/>
      <c r="K343" s="15"/>
    </row>
    <row r="344">
      <c r="D344" s="15"/>
      <c r="K344" s="15"/>
    </row>
    <row r="345">
      <c r="D345" s="15"/>
      <c r="K345" s="15"/>
    </row>
    <row r="346">
      <c r="D346" s="15"/>
      <c r="K346" s="15"/>
    </row>
    <row r="347">
      <c r="D347" s="15"/>
      <c r="K347" s="15"/>
    </row>
    <row r="348">
      <c r="D348" s="15"/>
      <c r="K348" s="15"/>
    </row>
    <row r="349">
      <c r="D349" s="15"/>
      <c r="K349" s="15"/>
    </row>
    <row r="350">
      <c r="D350" s="15"/>
      <c r="K350" s="15"/>
    </row>
    <row r="351">
      <c r="D351" s="15"/>
      <c r="K351" s="15"/>
    </row>
    <row r="352">
      <c r="D352" s="15"/>
      <c r="K352" s="15"/>
    </row>
    <row r="353">
      <c r="D353" s="15"/>
      <c r="K353" s="15"/>
    </row>
    <row r="354">
      <c r="D354" s="15"/>
      <c r="K354" s="15"/>
    </row>
    <row r="355">
      <c r="D355" s="15"/>
      <c r="K355" s="15"/>
    </row>
    <row r="356">
      <c r="D356" s="15"/>
      <c r="K356" s="15"/>
    </row>
    <row r="357">
      <c r="D357" s="15"/>
      <c r="K357" s="15"/>
    </row>
    <row r="358">
      <c r="D358" s="15"/>
      <c r="K358" s="15"/>
    </row>
    <row r="359">
      <c r="D359" s="15"/>
      <c r="K359" s="15"/>
    </row>
    <row r="360">
      <c r="D360" s="15"/>
      <c r="K360" s="15"/>
    </row>
    <row r="361">
      <c r="D361" s="15"/>
      <c r="K361" s="15"/>
    </row>
    <row r="362">
      <c r="D362" s="15"/>
      <c r="K362" s="15"/>
    </row>
    <row r="363">
      <c r="D363" s="15"/>
      <c r="K363" s="15"/>
    </row>
    <row r="364">
      <c r="D364" s="15"/>
      <c r="K364" s="15"/>
    </row>
    <row r="365">
      <c r="D365" s="15"/>
      <c r="K365" s="15"/>
    </row>
    <row r="366">
      <c r="D366" s="15"/>
      <c r="K366" s="15"/>
    </row>
    <row r="367">
      <c r="D367" s="15"/>
      <c r="K367" s="15"/>
    </row>
    <row r="368">
      <c r="D368" s="15"/>
      <c r="K368" s="15"/>
    </row>
    <row r="369">
      <c r="D369" s="15"/>
      <c r="K369" s="15"/>
    </row>
    <row r="370">
      <c r="D370" s="15"/>
      <c r="K370" s="15"/>
    </row>
    <row r="371">
      <c r="D371" s="15"/>
      <c r="K371" s="15"/>
    </row>
    <row r="372">
      <c r="D372" s="15"/>
      <c r="K372" s="15"/>
    </row>
    <row r="373">
      <c r="D373" s="15"/>
      <c r="K373" s="15"/>
    </row>
    <row r="374">
      <c r="D374" s="15"/>
      <c r="K374" s="15"/>
    </row>
    <row r="375">
      <c r="D375" s="15"/>
      <c r="K375" s="15"/>
    </row>
    <row r="376">
      <c r="D376" s="15"/>
      <c r="K376" s="15"/>
    </row>
    <row r="377">
      <c r="D377" s="15"/>
      <c r="K377" s="15"/>
    </row>
    <row r="378">
      <c r="D378" s="15"/>
      <c r="K378" s="15"/>
    </row>
    <row r="379">
      <c r="D379" s="15"/>
      <c r="K379" s="15"/>
    </row>
    <row r="380">
      <c r="D380" s="15"/>
      <c r="K380" s="15"/>
    </row>
    <row r="381">
      <c r="D381" s="15"/>
      <c r="K381" s="15"/>
    </row>
    <row r="382">
      <c r="D382" s="15"/>
      <c r="K382" s="15"/>
    </row>
    <row r="383">
      <c r="D383" s="15"/>
      <c r="K383" s="15"/>
    </row>
    <row r="384">
      <c r="D384" s="15"/>
      <c r="K384" s="15"/>
    </row>
    <row r="385">
      <c r="D385" s="15"/>
      <c r="K385" s="15"/>
    </row>
    <row r="386">
      <c r="D386" s="15"/>
      <c r="K386" s="15"/>
    </row>
    <row r="387">
      <c r="D387" s="15"/>
      <c r="K387" s="15"/>
    </row>
    <row r="388">
      <c r="D388" s="15"/>
      <c r="K388" s="15"/>
    </row>
    <row r="389">
      <c r="D389" s="15"/>
      <c r="K389" s="15"/>
    </row>
    <row r="390">
      <c r="D390" s="15"/>
      <c r="K390" s="15"/>
    </row>
    <row r="391">
      <c r="D391" s="15"/>
      <c r="K391" s="15"/>
    </row>
    <row r="392">
      <c r="D392" s="15"/>
      <c r="K392" s="15"/>
    </row>
    <row r="393">
      <c r="D393" s="15"/>
      <c r="K393" s="15"/>
    </row>
    <row r="394">
      <c r="D394" s="15"/>
      <c r="K394" s="15"/>
    </row>
    <row r="395">
      <c r="D395" s="15"/>
      <c r="K395" s="15"/>
    </row>
    <row r="396">
      <c r="D396" s="15"/>
      <c r="K396" s="15"/>
    </row>
    <row r="397">
      <c r="D397" s="15"/>
      <c r="K397" s="15"/>
    </row>
    <row r="398">
      <c r="D398" s="15"/>
      <c r="K398" s="15"/>
    </row>
    <row r="399">
      <c r="D399" s="15"/>
      <c r="K399" s="15"/>
    </row>
    <row r="400">
      <c r="D400" s="15"/>
      <c r="K400" s="15"/>
    </row>
    <row r="401">
      <c r="D401" s="15"/>
      <c r="K401" s="15"/>
    </row>
    <row r="402">
      <c r="D402" s="15"/>
      <c r="K402" s="15"/>
    </row>
    <row r="403">
      <c r="D403" s="15"/>
      <c r="K403" s="15"/>
    </row>
    <row r="404">
      <c r="D404" s="15"/>
      <c r="K404" s="15"/>
    </row>
    <row r="405">
      <c r="D405" s="15"/>
      <c r="K405" s="15"/>
    </row>
    <row r="406">
      <c r="D406" s="15"/>
      <c r="K406" s="15"/>
    </row>
    <row r="407">
      <c r="D407" s="15"/>
      <c r="K407" s="15"/>
    </row>
    <row r="408">
      <c r="D408" s="15"/>
      <c r="K408" s="15"/>
    </row>
    <row r="409">
      <c r="D409" s="15"/>
      <c r="K409" s="15"/>
    </row>
    <row r="410">
      <c r="D410" s="15"/>
      <c r="K410" s="15"/>
    </row>
    <row r="411">
      <c r="D411" s="15"/>
      <c r="K411" s="15"/>
    </row>
    <row r="412">
      <c r="D412" s="15"/>
      <c r="K412" s="15"/>
    </row>
    <row r="413">
      <c r="D413" s="15"/>
      <c r="K413" s="15"/>
    </row>
    <row r="414">
      <c r="D414" s="15"/>
      <c r="K414" s="15"/>
    </row>
    <row r="415">
      <c r="D415" s="15"/>
      <c r="K415" s="15"/>
    </row>
    <row r="416">
      <c r="D416" s="15"/>
      <c r="K416" s="15"/>
    </row>
    <row r="417">
      <c r="D417" s="15"/>
      <c r="K417" s="15"/>
    </row>
    <row r="418">
      <c r="D418" s="15"/>
      <c r="K418" s="15"/>
    </row>
    <row r="419">
      <c r="D419" s="15"/>
      <c r="K419" s="15"/>
    </row>
    <row r="420">
      <c r="D420" s="15"/>
      <c r="K420" s="15"/>
    </row>
    <row r="421">
      <c r="D421" s="15"/>
      <c r="K421" s="15"/>
    </row>
    <row r="422">
      <c r="D422" s="15"/>
      <c r="K422" s="15"/>
    </row>
    <row r="423">
      <c r="D423" s="15"/>
      <c r="K423" s="15"/>
    </row>
    <row r="424">
      <c r="D424" s="15"/>
      <c r="K424" s="15"/>
    </row>
    <row r="425">
      <c r="D425" s="15"/>
      <c r="K425" s="15"/>
    </row>
    <row r="426">
      <c r="D426" s="15"/>
      <c r="K426" s="15"/>
    </row>
    <row r="427">
      <c r="D427" s="15"/>
      <c r="K427" s="15"/>
    </row>
    <row r="428">
      <c r="D428" s="15"/>
      <c r="K428" s="15"/>
    </row>
    <row r="429">
      <c r="D429" s="15"/>
      <c r="K429" s="15"/>
    </row>
    <row r="430">
      <c r="D430" s="15"/>
      <c r="K430" s="15"/>
    </row>
    <row r="431">
      <c r="D431" s="15"/>
      <c r="K431" s="15"/>
    </row>
    <row r="432">
      <c r="D432" s="15"/>
      <c r="K432" s="15"/>
    </row>
    <row r="433">
      <c r="D433" s="15"/>
      <c r="K433" s="15"/>
    </row>
    <row r="434">
      <c r="D434" s="15"/>
      <c r="K434" s="15"/>
    </row>
    <row r="435">
      <c r="D435" s="15"/>
      <c r="K435" s="15"/>
    </row>
    <row r="436">
      <c r="D436" s="15"/>
      <c r="K436" s="15"/>
    </row>
    <row r="437">
      <c r="D437" s="15"/>
      <c r="K437" s="15"/>
    </row>
    <row r="438">
      <c r="D438" s="15"/>
      <c r="K438" s="15"/>
    </row>
    <row r="439">
      <c r="D439" s="15"/>
      <c r="K439" s="15"/>
    </row>
    <row r="440">
      <c r="D440" s="15"/>
      <c r="K440" s="15"/>
    </row>
    <row r="441">
      <c r="D441" s="15"/>
      <c r="K441" s="15"/>
    </row>
    <row r="442">
      <c r="D442" s="15"/>
      <c r="K442" s="15"/>
    </row>
    <row r="443">
      <c r="D443" s="15"/>
      <c r="K443" s="15"/>
    </row>
    <row r="444">
      <c r="D444" s="15"/>
      <c r="K444" s="15"/>
    </row>
    <row r="445">
      <c r="D445" s="15"/>
      <c r="K445" s="15"/>
    </row>
    <row r="446">
      <c r="D446" s="15"/>
      <c r="K446" s="15"/>
    </row>
    <row r="447">
      <c r="D447" s="15"/>
      <c r="K447" s="15"/>
    </row>
    <row r="448">
      <c r="D448" s="15"/>
      <c r="K448" s="15"/>
    </row>
    <row r="449">
      <c r="D449" s="15"/>
      <c r="K449" s="15"/>
    </row>
    <row r="450">
      <c r="D450" s="15"/>
      <c r="K450" s="15"/>
    </row>
    <row r="451">
      <c r="D451" s="15"/>
      <c r="K451" s="15"/>
    </row>
    <row r="452">
      <c r="D452" s="15"/>
      <c r="K452" s="15"/>
    </row>
    <row r="453">
      <c r="D453" s="15"/>
      <c r="K453" s="15"/>
    </row>
    <row r="454">
      <c r="D454" s="15"/>
      <c r="K454" s="15"/>
    </row>
    <row r="455">
      <c r="D455" s="15"/>
      <c r="K455" s="15"/>
    </row>
    <row r="456">
      <c r="D456" s="15"/>
      <c r="K456" s="15"/>
    </row>
    <row r="457">
      <c r="D457" s="15"/>
      <c r="K457" s="15"/>
    </row>
    <row r="458">
      <c r="D458" s="15"/>
      <c r="K458" s="15"/>
    </row>
    <row r="459">
      <c r="D459" s="15"/>
      <c r="K459" s="15"/>
    </row>
    <row r="460">
      <c r="D460" s="15"/>
      <c r="K460" s="15"/>
    </row>
    <row r="461">
      <c r="D461" s="15"/>
      <c r="K461" s="15"/>
    </row>
    <row r="462">
      <c r="D462" s="15"/>
      <c r="K462" s="15"/>
    </row>
    <row r="463">
      <c r="D463" s="15"/>
      <c r="K463" s="15"/>
    </row>
    <row r="464">
      <c r="D464" s="15"/>
      <c r="K464" s="15"/>
    </row>
    <row r="465">
      <c r="D465" s="15"/>
      <c r="K465" s="15"/>
    </row>
    <row r="466">
      <c r="D466" s="15"/>
      <c r="K466" s="15"/>
    </row>
    <row r="467">
      <c r="D467" s="15"/>
      <c r="K467" s="15"/>
    </row>
    <row r="468">
      <c r="D468" s="15"/>
      <c r="K468" s="15"/>
    </row>
    <row r="469">
      <c r="D469" s="15"/>
      <c r="K469" s="15"/>
    </row>
    <row r="470">
      <c r="D470" s="15"/>
      <c r="K470" s="15"/>
    </row>
    <row r="471">
      <c r="D471" s="15"/>
      <c r="K471" s="15"/>
    </row>
    <row r="472">
      <c r="D472" s="15"/>
      <c r="K472" s="15"/>
    </row>
    <row r="473">
      <c r="D473" s="15"/>
      <c r="K473" s="15"/>
    </row>
    <row r="474">
      <c r="D474" s="15"/>
      <c r="K474" s="15"/>
    </row>
    <row r="475">
      <c r="D475" s="15"/>
      <c r="K475" s="15"/>
    </row>
    <row r="476">
      <c r="D476" s="15"/>
      <c r="K476" s="15"/>
    </row>
    <row r="477">
      <c r="D477" s="15"/>
      <c r="K477" s="15"/>
    </row>
    <row r="478">
      <c r="D478" s="15"/>
      <c r="K478" s="15"/>
    </row>
    <row r="479">
      <c r="D479" s="15"/>
      <c r="K479" s="15"/>
    </row>
    <row r="480">
      <c r="D480" s="15"/>
      <c r="K480" s="15"/>
    </row>
    <row r="481">
      <c r="D481" s="15"/>
      <c r="K481" s="15"/>
    </row>
    <row r="482">
      <c r="D482" s="15"/>
      <c r="K482" s="15"/>
    </row>
    <row r="483">
      <c r="D483" s="15"/>
      <c r="K483" s="15"/>
    </row>
    <row r="484">
      <c r="D484" s="15"/>
      <c r="K484" s="15"/>
    </row>
    <row r="485">
      <c r="D485" s="15"/>
      <c r="K485" s="15"/>
    </row>
    <row r="486">
      <c r="D486" s="15"/>
      <c r="K486" s="15"/>
    </row>
    <row r="487">
      <c r="D487" s="15"/>
      <c r="K487" s="15"/>
    </row>
    <row r="488">
      <c r="D488" s="15"/>
      <c r="K488" s="15"/>
    </row>
    <row r="489">
      <c r="D489" s="15"/>
      <c r="K489" s="15"/>
    </row>
    <row r="490">
      <c r="D490" s="15"/>
      <c r="K490" s="15"/>
    </row>
    <row r="491">
      <c r="D491" s="15"/>
      <c r="K491" s="15"/>
    </row>
    <row r="492">
      <c r="D492" s="15"/>
      <c r="K492" s="15"/>
    </row>
    <row r="493">
      <c r="D493" s="15"/>
      <c r="K493" s="15"/>
    </row>
    <row r="494">
      <c r="D494" s="15"/>
      <c r="K494" s="15"/>
    </row>
    <row r="495">
      <c r="D495" s="15"/>
      <c r="K495" s="15"/>
    </row>
    <row r="496">
      <c r="D496" s="15"/>
      <c r="K496" s="15"/>
    </row>
    <row r="497">
      <c r="D497" s="15"/>
      <c r="K497" s="15"/>
    </row>
    <row r="498">
      <c r="D498" s="15"/>
      <c r="K498" s="15"/>
    </row>
    <row r="499">
      <c r="D499" s="15"/>
      <c r="K499" s="15"/>
    </row>
    <row r="500">
      <c r="D500" s="15"/>
      <c r="K500" s="15"/>
    </row>
    <row r="501">
      <c r="D501" s="15"/>
      <c r="K501" s="15"/>
    </row>
    <row r="502">
      <c r="D502" s="15"/>
      <c r="K502" s="15"/>
    </row>
    <row r="503">
      <c r="D503" s="15"/>
      <c r="K503" s="15"/>
    </row>
    <row r="504">
      <c r="D504" s="15"/>
      <c r="K504" s="15"/>
    </row>
    <row r="505">
      <c r="D505" s="15"/>
      <c r="K505" s="15"/>
    </row>
    <row r="506">
      <c r="D506" s="15"/>
      <c r="K506" s="15"/>
    </row>
    <row r="507">
      <c r="D507" s="15"/>
      <c r="K507" s="15"/>
    </row>
    <row r="508">
      <c r="D508" s="15"/>
      <c r="K508" s="15"/>
    </row>
    <row r="509">
      <c r="D509" s="15"/>
      <c r="K509" s="15"/>
    </row>
    <row r="510">
      <c r="D510" s="15"/>
      <c r="K510" s="15"/>
    </row>
    <row r="511">
      <c r="D511" s="15"/>
      <c r="K511" s="15"/>
    </row>
    <row r="512">
      <c r="D512" s="15"/>
      <c r="K512" s="15"/>
    </row>
    <row r="513">
      <c r="D513" s="15"/>
      <c r="K513" s="15"/>
    </row>
    <row r="514">
      <c r="D514" s="15"/>
      <c r="K514" s="15"/>
    </row>
    <row r="515">
      <c r="D515" s="15"/>
      <c r="K515" s="15"/>
    </row>
    <row r="516">
      <c r="D516" s="15"/>
      <c r="K516" s="15"/>
    </row>
    <row r="517">
      <c r="D517" s="15"/>
      <c r="K517" s="15"/>
    </row>
    <row r="518">
      <c r="D518" s="15"/>
      <c r="K518" s="15"/>
    </row>
    <row r="519">
      <c r="D519" s="15"/>
      <c r="K519" s="15"/>
    </row>
    <row r="520">
      <c r="D520" s="15"/>
      <c r="K520" s="15"/>
    </row>
    <row r="521">
      <c r="D521" s="15"/>
      <c r="K521" s="15"/>
    </row>
    <row r="522">
      <c r="D522" s="15"/>
      <c r="K522" s="15"/>
    </row>
    <row r="523">
      <c r="D523" s="15"/>
      <c r="K523" s="15"/>
    </row>
    <row r="524">
      <c r="D524" s="15"/>
      <c r="K524" s="15"/>
    </row>
    <row r="525">
      <c r="D525" s="15"/>
      <c r="K525" s="15"/>
    </row>
    <row r="526">
      <c r="D526" s="15"/>
      <c r="K526" s="15"/>
    </row>
    <row r="527">
      <c r="D527" s="15"/>
      <c r="K527" s="15"/>
    </row>
    <row r="528">
      <c r="D528" s="15"/>
      <c r="K528" s="15"/>
    </row>
    <row r="529">
      <c r="D529" s="15"/>
      <c r="K529" s="15"/>
    </row>
    <row r="530">
      <c r="D530" s="15"/>
      <c r="K530" s="15"/>
    </row>
    <row r="531">
      <c r="D531" s="15"/>
      <c r="K531" s="15"/>
    </row>
    <row r="532">
      <c r="D532" s="15"/>
      <c r="K532" s="15"/>
    </row>
    <row r="533">
      <c r="D533" s="15"/>
      <c r="K533" s="15"/>
    </row>
    <row r="534">
      <c r="D534" s="15"/>
      <c r="K534" s="15"/>
    </row>
    <row r="535">
      <c r="D535" s="15"/>
      <c r="K535" s="15"/>
    </row>
    <row r="536">
      <c r="D536" s="15"/>
      <c r="K536" s="15"/>
    </row>
    <row r="537">
      <c r="D537" s="15"/>
      <c r="K537" s="15"/>
    </row>
    <row r="538">
      <c r="D538" s="15"/>
      <c r="K538" s="15"/>
    </row>
    <row r="539">
      <c r="D539" s="15"/>
      <c r="K539" s="15"/>
    </row>
    <row r="540">
      <c r="D540" s="15"/>
      <c r="K540" s="15"/>
    </row>
    <row r="541">
      <c r="D541" s="15"/>
      <c r="K541" s="15"/>
    </row>
    <row r="542">
      <c r="D542" s="15"/>
      <c r="K542" s="15"/>
    </row>
    <row r="543">
      <c r="D543" s="15"/>
      <c r="K543" s="15"/>
    </row>
    <row r="544">
      <c r="D544" s="15"/>
      <c r="K544" s="15"/>
    </row>
    <row r="545">
      <c r="D545" s="15"/>
      <c r="K545" s="15"/>
    </row>
    <row r="546">
      <c r="D546" s="15"/>
      <c r="K546" s="15"/>
    </row>
    <row r="547">
      <c r="D547" s="15"/>
      <c r="K547" s="15"/>
    </row>
    <row r="548">
      <c r="D548" s="15"/>
      <c r="K548" s="15"/>
    </row>
    <row r="549">
      <c r="D549" s="15"/>
      <c r="K549" s="15"/>
    </row>
    <row r="550">
      <c r="D550" s="15"/>
      <c r="K550" s="15"/>
    </row>
    <row r="551">
      <c r="D551" s="15"/>
      <c r="K551" s="15"/>
    </row>
    <row r="552">
      <c r="D552" s="15"/>
      <c r="K552" s="15"/>
    </row>
    <row r="553">
      <c r="D553" s="15"/>
      <c r="K553" s="15"/>
    </row>
    <row r="554">
      <c r="D554" s="15"/>
      <c r="K554" s="15"/>
    </row>
    <row r="555">
      <c r="D555" s="15"/>
      <c r="K555" s="15"/>
    </row>
    <row r="556">
      <c r="D556" s="15"/>
      <c r="K556" s="15"/>
    </row>
    <row r="557">
      <c r="D557" s="15"/>
      <c r="K557" s="15"/>
    </row>
    <row r="558">
      <c r="D558" s="15"/>
      <c r="K558" s="15"/>
    </row>
    <row r="559">
      <c r="D559" s="15"/>
      <c r="K559" s="15"/>
    </row>
    <row r="560">
      <c r="D560" s="15"/>
      <c r="K560" s="15"/>
    </row>
    <row r="561">
      <c r="D561" s="15"/>
      <c r="K561" s="15"/>
    </row>
    <row r="562">
      <c r="D562" s="15"/>
      <c r="K562" s="15"/>
    </row>
    <row r="563">
      <c r="D563" s="15"/>
      <c r="K563" s="15"/>
    </row>
    <row r="564">
      <c r="D564" s="15"/>
      <c r="K564" s="15"/>
    </row>
    <row r="565">
      <c r="D565" s="15"/>
      <c r="K565" s="15"/>
    </row>
    <row r="566">
      <c r="D566" s="15"/>
      <c r="K566" s="15"/>
    </row>
    <row r="567">
      <c r="D567" s="15"/>
      <c r="K567" s="15"/>
    </row>
    <row r="568">
      <c r="D568" s="15"/>
      <c r="K568" s="15"/>
    </row>
    <row r="569">
      <c r="D569" s="15"/>
      <c r="K569" s="15"/>
    </row>
    <row r="570">
      <c r="D570" s="15"/>
      <c r="K570" s="15"/>
    </row>
    <row r="571">
      <c r="D571" s="15"/>
      <c r="K571" s="15"/>
    </row>
    <row r="572">
      <c r="D572" s="15"/>
      <c r="K572" s="15"/>
    </row>
    <row r="573">
      <c r="D573" s="15"/>
      <c r="K573" s="15"/>
    </row>
    <row r="574">
      <c r="D574" s="15"/>
      <c r="K574" s="15"/>
    </row>
    <row r="575">
      <c r="D575" s="15"/>
      <c r="K575" s="15"/>
    </row>
    <row r="576">
      <c r="D576" s="15"/>
      <c r="K576" s="15"/>
    </row>
    <row r="577">
      <c r="D577" s="15"/>
      <c r="K577" s="15"/>
    </row>
    <row r="578">
      <c r="D578" s="15"/>
      <c r="K578" s="15"/>
    </row>
    <row r="579">
      <c r="D579" s="15"/>
      <c r="K579" s="15"/>
    </row>
    <row r="580">
      <c r="D580" s="15"/>
      <c r="K580" s="15"/>
    </row>
    <row r="581">
      <c r="D581" s="15"/>
      <c r="K581" s="15"/>
    </row>
    <row r="582">
      <c r="D582" s="15"/>
      <c r="K582" s="15"/>
    </row>
    <row r="583">
      <c r="D583" s="15"/>
      <c r="K583" s="15"/>
    </row>
    <row r="584">
      <c r="D584" s="15"/>
      <c r="K584" s="15"/>
    </row>
    <row r="585">
      <c r="D585" s="15"/>
      <c r="K585" s="15"/>
    </row>
    <row r="586">
      <c r="D586" s="15"/>
      <c r="K586" s="15"/>
    </row>
    <row r="587">
      <c r="D587" s="15"/>
      <c r="K587" s="15"/>
    </row>
    <row r="588">
      <c r="D588" s="15"/>
      <c r="K588" s="15"/>
    </row>
    <row r="589">
      <c r="D589" s="15"/>
      <c r="K589" s="15"/>
    </row>
    <row r="590">
      <c r="D590" s="15"/>
      <c r="K590" s="15"/>
    </row>
    <row r="591">
      <c r="D591" s="15"/>
      <c r="K591" s="15"/>
    </row>
    <row r="592">
      <c r="D592" s="15"/>
      <c r="K592" s="15"/>
    </row>
    <row r="593">
      <c r="D593" s="15"/>
      <c r="K593" s="15"/>
    </row>
    <row r="594">
      <c r="D594" s="15"/>
      <c r="K594" s="15"/>
    </row>
    <row r="595">
      <c r="D595" s="15"/>
      <c r="K595" s="15"/>
    </row>
    <row r="596">
      <c r="D596" s="15"/>
      <c r="K596" s="15"/>
    </row>
    <row r="597">
      <c r="D597" s="15"/>
      <c r="K597" s="15"/>
    </row>
    <row r="598">
      <c r="D598" s="15"/>
      <c r="K598" s="15"/>
    </row>
    <row r="599">
      <c r="D599" s="15"/>
      <c r="K599" s="15"/>
    </row>
    <row r="600">
      <c r="D600" s="15"/>
      <c r="K600" s="15"/>
    </row>
    <row r="601">
      <c r="D601" s="15"/>
      <c r="K601" s="15"/>
    </row>
    <row r="602">
      <c r="D602" s="15"/>
      <c r="K602" s="15"/>
    </row>
    <row r="603">
      <c r="D603" s="15"/>
      <c r="K603" s="15"/>
    </row>
    <row r="604">
      <c r="D604" s="15"/>
      <c r="K604" s="15"/>
    </row>
    <row r="605">
      <c r="D605" s="15"/>
      <c r="K605" s="15"/>
    </row>
    <row r="606">
      <c r="D606" s="15"/>
      <c r="K606" s="15"/>
    </row>
    <row r="607">
      <c r="D607" s="15"/>
      <c r="K607" s="15"/>
    </row>
    <row r="608">
      <c r="D608" s="15"/>
      <c r="K608" s="15"/>
    </row>
    <row r="609">
      <c r="D609" s="15"/>
      <c r="K609" s="15"/>
    </row>
    <row r="610">
      <c r="D610" s="15"/>
      <c r="K610" s="15"/>
    </row>
    <row r="611">
      <c r="D611" s="15"/>
      <c r="K611" s="15"/>
    </row>
    <row r="612">
      <c r="D612" s="15"/>
      <c r="K612" s="15"/>
    </row>
    <row r="613">
      <c r="D613" s="15"/>
      <c r="K613" s="15"/>
    </row>
    <row r="614">
      <c r="D614" s="15"/>
      <c r="K614" s="15"/>
    </row>
    <row r="615">
      <c r="D615" s="15"/>
      <c r="K615" s="15"/>
    </row>
    <row r="616">
      <c r="D616" s="15"/>
      <c r="K616" s="15"/>
    </row>
    <row r="617">
      <c r="D617" s="15"/>
      <c r="K617" s="15"/>
    </row>
    <row r="618">
      <c r="D618" s="15"/>
      <c r="K618" s="15"/>
    </row>
    <row r="619">
      <c r="D619" s="15"/>
      <c r="K619" s="15"/>
    </row>
    <row r="620">
      <c r="D620" s="15"/>
      <c r="K620" s="15"/>
    </row>
    <row r="621">
      <c r="D621" s="15"/>
      <c r="K621" s="15"/>
    </row>
    <row r="622">
      <c r="D622" s="15"/>
      <c r="K622" s="15"/>
    </row>
    <row r="623">
      <c r="D623" s="15"/>
      <c r="K623" s="15"/>
    </row>
    <row r="624">
      <c r="D624" s="15"/>
      <c r="K624" s="15"/>
    </row>
    <row r="625">
      <c r="D625" s="15"/>
      <c r="K625" s="15"/>
    </row>
    <row r="626">
      <c r="D626" s="15"/>
      <c r="K626" s="15"/>
    </row>
    <row r="627">
      <c r="D627" s="15"/>
      <c r="K627" s="15"/>
    </row>
    <row r="628">
      <c r="D628" s="15"/>
      <c r="K628" s="15"/>
    </row>
    <row r="629">
      <c r="D629" s="15"/>
      <c r="K629" s="15"/>
    </row>
    <row r="630">
      <c r="D630" s="15"/>
      <c r="K630" s="15"/>
    </row>
    <row r="631">
      <c r="D631" s="15"/>
      <c r="K631" s="15"/>
    </row>
    <row r="632">
      <c r="D632" s="15"/>
      <c r="K632" s="15"/>
    </row>
    <row r="633">
      <c r="D633" s="15"/>
      <c r="K633" s="15"/>
    </row>
    <row r="634">
      <c r="D634" s="15"/>
      <c r="K634" s="15"/>
    </row>
    <row r="635">
      <c r="D635" s="15"/>
      <c r="K635" s="15"/>
    </row>
    <row r="636">
      <c r="D636" s="15"/>
      <c r="K636" s="15"/>
    </row>
    <row r="637">
      <c r="D637" s="15"/>
      <c r="K637" s="15"/>
    </row>
    <row r="638">
      <c r="D638" s="15"/>
      <c r="K638" s="15"/>
    </row>
    <row r="639">
      <c r="D639" s="15"/>
      <c r="K639" s="15"/>
    </row>
    <row r="640">
      <c r="D640" s="15"/>
      <c r="K640" s="15"/>
    </row>
    <row r="641">
      <c r="D641" s="15"/>
      <c r="K641" s="15"/>
    </row>
    <row r="642">
      <c r="D642" s="15"/>
      <c r="K642" s="15"/>
    </row>
    <row r="643">
      <c r="D643" s="15"/>
      <c r="K643" s="15"/>
    </row>
    <row r="644">
      <c r="D644" s="15"/>
      <c r="K644" s="15"/>
    </row>
    <row r="645">
      <c r="D645" s="15"/>
      <c r="K645" s="15"/>
    </row>
    <row r="646">
      <c r="D646" s="15"/>
      <c r="K646" s="15"/>
    </row>
    <row r="647">
      <c r="D647" s="15"/>
      <c r="K647" s="15"/>
    </row>
    <row r="648">
      <c r="D648" s="15"/>
      <c r="K648" s="15"/>
    </row>
    <row r="649">
      <c r="D649" s="15"/>
      <c r="K649" s="15"/>
    </row>
    <row r="650">
      <c r="D650" s="15"/>
      <c r="K650" s="15"/>
    </row>
    <row r="651">
      <c r="D651" s="15"/>
      <c r="K651" s="15"/>
    </row>
    <row r="652">
      <c r="D652" s="15"/>
      <c r="K652" s="15"/>
    </row>
    <row r="653">
      <c r="D653" s="15"/>
      <c r="K653" s="15"/>
    </row>
    <row r="654">
      <c r="D654" s="15"/>
      <c r="K654" s="15"/>
    </row>
    <row r="655">
      <c r="D655" s="15"/>
      <c r="K655" s="15"/>
    </row>
    <row r="656">
      <c r="D656" s="15"/>
      <c r="K656" s="15"/>
    </row>
    <row r="657">
      <c r="D657" s="15"/>
      <c r="K657" s="15"/>
    </row>
    <row r="658">
      <c r="D658" s="15"/>
      <c r="K658" s="15"/>
    </row>
    <row r="659">
      <c r="D659" s="15"/>
      <c r="K659" s="15"/>
    </row>
    <row r="660">
      <c r="D660" s="15"/>
      <c r="K660" s="15"/>
    </row>
    <row r="661">
      <c r="D661" s="15"/>
      <c r="K661" s="15"/>
    </row>
    <row r="662">
      <c r="D662" s="15"/>
      <c r="K662" s="15"/>
    </row>
    <row r="663">
      <c r="D663" s="15"/>
      <c r="K663" s="15"/>
    </row>
    <row r="664">
      <c r="D664" s="15"/>
      <c r="K664" s="15"/>
    </row>
    <row r="665">
      <c r="D665" s="15"/>
      <c r="K665" s="15"/>
    </row>
    <row r="666">
      <c r="D666" s="15"/>
      <c r="K666" s="15"/>
    </row>
    <row r="667">
      <c r="D667" s="15"/>
      <c r="K667" s="15"/>
    </row>
    <row r="668">
      <c r="D668" s="15"/>
      <c r="K668" s="15"/>
    </row>
    <row r="669">
      <c r="D669" s="15"/>
      <c r="K669" s="15"/>
    </row>
    <row r="670">
      <c r="D670" s="15"/>
      <c r="K670" s="15"/>
    </row>
    <row r="671">
      <c r="D671" s="15"/>
      <c r="K671" s="15"/>
    </row>
    <row r="672">
      <c r="D672" s="15"/>
      <c r="K672" s="15"/>
    </row>
    <row r="673">
      <c r="D673" s="15"/>
      <c r="K673" s="15"/>
    </row>
    <row r="674">
      <c r="D674" s="15"/>
      <c r="K674" s="15"/>
    </row>
    <row r="675">
      <c r="D675" s="15"/>
      <c r="K675" s="15"/>
    </row>
    <row r="676">
      <c r="D676" s="15"/>
      <c r="K676" s="15"/>
    </row>
    <row r="677">
      <c r="D677" s="15"/>
      <c r="K677" s="15"/>
    </row>
    <row r="678">
      <c r="D678" s="15"/>
      <c r="K678" s="15"/>
    </row>
    <row r="679">
      <c r="D679" s="15"/>
      <c r="K679" s="15"/>
    </row>
    <row r="680">
      <c r="D680" s="15"/>
      <c r="K680" s="15"/>
    </row>
    <row r="681">
      <c r="D681" s="15"/>
      <c r="K681" s="15"/>
    </row>
    <row r="682">
      <c r="D682" s="15"/>
      <c r="K682" s="15"/>
    </row>
    <row r="683">
      <c r="D683" s="15"/>
      <c r="K683" s="15"/>
    </row>
    <row r="684">
      <c r="D684" s="15"/>
      <c r="K684" s="15"/>
    </row>
    <row r="685">
      <c r="D685" s="15"/>
      <c r="K685" s="15"/>
    </row>
    <row r="686">
      <c r="D686" s="15"/>
      <c r="K686" s="15"/>
    </row>
    <row r="687">
      <c r="D687" s="15"/>
      <c r="K687" s="15"/>
    </row>
    <row r="688">
      <c r="D688" s="15"/>
      <c r="K688" s="15"/>
    </row>
    <row r="689">
      <c r="D689" s="15"/>
      <c r="K689" s="15"/>
    </row>
    <row r="690">
      <c r="D690" s="15"/>
      <c r="K690" s="15"/>
    </row>
    <row r="691">
      <c r="D691" s="15"/>
      <c r="K691" s="15"/>
    </row>
    <row r="692">
      <c r="D692" s="15"/>
      <c r="K692" s="15"/>
    </row>
    <row r="693">
      <c r="D693" s="15"/>
      <c r="K693" s="15"/>
    </row>
    <row r="694">
      <c r="D694" s="15"/>
      <c r="K694" s="15"/>
    </row>
    <row r="695">
      <c r="D695" s="15"/>
      <c r="K695" s="15"/>
    </row>
    <row r="696">
      <c r="D696" s="15"/>
      <c r="K696" s="15"/>
    </row>
    <row r="697">
      <c r="D697" s="15"/>
      <c r="K697" s="15"/>
    </row>
    <row r="698">
      <c r="D698" s="15"/>
      <c r="K698" s="15"/>
    </row>
    <row r="699">
      <c r="D699" s="15"/>
      <c r="K699" s="15"/>
    </row>
    <row r="700">
      <c r="D700" s="15"/>
      <c r="K700" s="15"/>
    </row>
    <row r="701">
      <c r="D701" s="15"/>
      <c r="K701" s="15"/>
    </row>
    <row r="702">
      <c r="D702" s="15"/>
      <c r="K702" s="15"/>
    </row>
    <row r="703">
      <c r="D703" s="15"/>
      <c r="K703" s="15"/>
    </row>
    <row r="704">
      <c r="D704" s="15"/>
      <c r="K704" s="15"/>
    </row>
    <row r="705">
      <c r="D705" s="15"/>
      <c r="K705" s="15"/>
    </row>
    <row r="706">
      <c r="D706" s="15"/>
      <c r="K706" s="15"/>
    </row>
    <row r="707">
      <c r="D707" s="15"/>
      <c r="K707" s="15"/>
    </row>
    <row r="708">
      <c r="D708" s="15"/>
      <c r="K708" s="15"/>
    </row>
    <row r="709">
      <c r="D709" s="15"/>
      <c r="K709" s="15"/>
    </row>
    <row r="710">
      <c r="D710" s="15"/>
      <c r="K710" s="15"/>
    </row>
    <row r="711">
      <c r="D711" s="15"/>
      <c r="K711" s="15"/>
    </row>
    <row r="712">
      <c r="D712" s="15"/>
      <c r="K712" s="15"/>
    </row>
    <row r="713">
      <c r="D713" s="15"/>
      <c r="K713" s="15"/>
    </row>
    <row r="714">
      <c r="D714" s="15"/>
      <c r="K714" s="15"/>
    </row>
    <row r="715">
      <c r="D715" s="15"/>
      <c r="K715" s="15"/>
    </row>
    <row r="716">
      <c r="D716" s="15"/>
      <c r="K716" s="15"/>
    </row>
    <row r="717">
      <c r="D717" s="15"/>
      <c r="K717" s="15"/>
    </row>
    <row r="718">
      <c r="D718" s="15"/>
      <c r="K718" s="15"/>
    </row>
    <row r="719">
      <c r="D719" s="15"/>
      <c r="K719" s="15"/>
    </row>
    <row r="720">
      <c r="D720" s="15"/>
      <c r="K720" s="15"/>
    </row>
    <row r="721">
      <c r="D721" s="15"/>
      <c r="K721" s="15"/>
    </row>
    <row r="722">
      <c r="D722" s="15"/>
      <c r="K722" s="15"/>
    </row>
    <row r="723">
      <c r="D723" s="15"/>
      <c r="K723" s="15"/>
    </row>
    <row r="724">
      <c r="D724" s="15"/>
      <c r="K724" s="15"/>
    </row>
    <row r="725">
      <c r="D725" s="15"/>
      <c r="K725" s="15"/>
    </row>
    <row r="726">
      <c r="D726" s="15"/>
      <c r="K726" s="15"/>
    </row>
    <row r="727">
      <c r="D727" s="15"/>
      <c r="K727" s="15"/>
    </row>
    <row r="728">
      <c r="D728" s="15"/>
      <c r="K728" s="15"/>
    </row>
    <row r="729">
      <c r="D729" s="15"/>
      <c r="K729" s="15"/>
    </row>
    <row r="730">
      <c r="D730" s="15"/>
      <c r="K730" s="15"/>
    </row>
    <row r="731">
      <c r="D731" s="15"/>
      <c r="K731" s="15"/>
    </row>
    <row r="732">
      <c r="D732" s="15"/>
      <c r="K732" s="15"/>
    </row>
    <row r="733">
      <c r="D733" s="15"/>
      <c r="K733" s="15"/>
    </row>
    <row r="734">
      <c r="D734" s="15"/>
      <c r="K734" s="15"/>
    </row>
    <row r="735">
      <c r="D735" s="15"/>
      <c r="K735" s="15"/>
    </row>
    <row r="736">
      <c r="D736" s="15"/>
      <c r="K736" s="15"/>
    </row>
    <row r="737">
      <c r="D737" s="15"/>
      <c r="K737" s="15"/>
    </row>
    <row r="738">
      <c r="D738" s="15"/>
      <c r="K738" s="15"/>
    </row>
    <row r="739">
      <c r="D739" s="15"/>
      <c r="K739" s="15"/>
    </row>
    <row r="740">
      <c r="D740" s="15"/>
      <c r="K740" s="15"/>
    </row>
    <row r="741">
      <c r="D741" s="15"/>
      <c r="K741" s="15"/>
    </row>
    <row r="742">
      <c r="D742" s="15"/>
      <c r="K742" s="15"/>
    </row>
    <row r="743">
      <c r="D743" s="15"/>
      <c r="K743" s="15"/>
    </row>
    <row r="744">
      <c r="D744" s="15"/>
      <c r="K744" s="15"/>
    </row>
    <row r="745">
      <c r="D745" s="15"/>
      <c r="K745" s="15"/>
    </row>
    <row r="746">
      <c r="D746" s="15"/>
      <c r="K746" s="15"/>
    </row>
    <row r="747">
      <c r="D747" s="15"/>
      <c r="K747" s="15"/>
    </row>
    <row r="748">
      <c r="D748" s="15"/>
      <c r="K748" s="15"/>
    </row>
    <row r="749">
      <c r="D749" s="15"/>
      <c r="K749" s="15"/>
    </row>
    <row r="750">
      <c r="D750" s="15"/>
      <c r="K750" s="15"/>
    </row>
    <row r="751">
      <c r="D751" s="15"/>
      <c r="K751" s="15"/>
    </row>
    <row r="752">
      <c r="D752" s="15"/>
      <c r="K752" s="15"/>
    </row>
    <row r="753">
      <c r="D753" s="15"/>
      <c r="K753" s="15"/>
    </row>
    <row r="754">
      <c r="D754" s="15"/>
      <c r="K754" s="15"/>
    </row>
    <row r="755">
      <c r="D755" s="15"/>
      <c r="K755" s="15"/>
    </row>
    <row r="756">
      <c r="D756" s="15"/>
      <c r="K756" s="15"/>
    </row>
    <row r="757">
      <c r="D757" s="15"/>
      <c r="K757" s="15"/>
    </row>
    <row r="758">
      <c r="D758" s="15"/>
      <c r="K758" s="15"/>
    </row>
    <row r="759">
      <c r="D759" s="15"/>
      <c r="K759" s="15"/>
    </row>
    <row r="760">
      <c r="D760" s="15"/>
      <c r="K760" s="15"/>
    </row>
    <row r="761">
      <c r="D761" s="15"/>
      <c r="K761" s="15"/>
    </row>
    <row r="762">
      <c r="D762" s="15"/>
      <c r="K762" s="15"/>
    </row>
    <row r="763">
      <c r="D763" s="15"/>
      <c r="K763" s="15"/>
    </row>
    <row r="764">
      <c r="D764" s="15"/>
      <c r="K764" s="15"/>
    </row>
    <row r="765">
      <c r="D765" s="15"/>
      <c r="K765" s="15"/>
    </row>
    <row r="766">
      <c r="D766" s="15"/>
      <c r="K766" s="15"/>
    </row>
    <row r="767">
      <c r="D767" s="15"/>
      <c r="K767" s="15"/>
    </row>
    <row r="768">
      <c r="D768" s="15"/>
      <c r="K768" s="15"/>
    </row>
    <row r="769">
      <c r="D769" s="15"/>
      <c r="K769" s="15"/>
    </row>
    <row r="770">
      <c r="D770" s="15"/>
      <c r="K770" s="15"/>
    </row>
    <row r="771">
      <c r="D771" s="15"/>
      <c r="K771" s="15"/>
    </row>
    <row r="772">
      <c r="D772" s="15"/>
      <c r="K772" s="15"/>
    </row>
    <row r="773">
      <c r="D773" s="15"/>
      <c r="K773" s="15"/>
    </row>
    <row r="774">
      <c r="D774" s="15"/>
      <c r="K774" s="15"/>
    </row>
    <row r="775">
      <c r="D775" s="15"/>
      <c r="K775" s="15"/>
    </row>
    <row r="776">
      <c r="D776" s="15"/>
      <c r="K776" s="15"/>
    </row>
    <row r="777">
      <c r="D777" s="15"/>
      <c r="K777" s="15"/>
    </row>
    <row r="778">
      <c r="D778" s="15"/>
      <c r="K778" s="15"/>
    </row>
    <row r="779">
      <c r="D779" s="15"/>
      <c r="K779" s="15"/>
    </row>
    <row r="780">
      <c r="D780" s="15"/>
      <c r="K780" s="15"/>
    </row>
    <row r="781">
      <c r="D781" s="15"/>
      <c r="K781" s="15"/>
    </row>
    <row r="782">
      <c r="D782" s="15"/>
      <c r="K782" s="15"/>
    </row>
    <row r="783">
      <c r="D783" s="15"/>
      <c r="K783" s="15"/>
    </row>
    <row r="784">
      <c r="D784" s="15"/>
      <c r="K784" s="15"/>
    </row>
    <row r="785">
      <c r="D785" s="15"/>
      <c r="K785" s="15"/>
    </row>
    <row r="786">
      <c r="D786" s="15"/>
      <c r="K786" s="15"/>
    </row>
    <row r="787">
      <c r="D787" s="15"/>
      <c r="K787" s="15"/>
    </row>
    <row r="788">
      <c r="D788" s="15"/>
      <c r="K788" s="15"/>
    </row>
    <row r="789">
      <c r="D789" s="15"/>
      <c r="K789" s="15"/>
    </row>
    <row r="790">
      <c r="D790" s="15"/>
      <c r="K790" s="15"/>
    </row>
    <row r="791">
      <c r="D791" s="15"/>
      <c r="K791" s="15"/>
    </row>
    <row r="792">
      <c r="D792" s="15"/>
      <c r="K792" s="15"/>
    </row>
    <row r="793">
      <c r="D793" s="15"/>
      <c r="K793" s="15"/>
    </row>
    <row r="794">
      <c r="D794" s="15"/>
      <c r="K794" s="15"/>
    </row>
    <row r="795">
      <c r="D795" s="15"/>
      <c r="K795" s="15"/>
    </row>
    <row r="796">
      <c r="D796" s="15"/>
      <c r="K796" s="15"/>
    </row>
    <row r="797">
      <c r="D797" s="15"/>
      <c r="K797" s="15"/>
    </row>
    <row r="798">
      <c r="D798" s="15"/>
      <c r="K798" s="15"/>
    </row>
    <row r="799">
      <c r="D799" s="15"/>
      <c r="K799" s="15"/>
    </row>
    <row r="800">
      <c r="D800" s="15"/>
      <c r="K800" s="15"/>
    </row>
    <row r="801">
      <c r="D801" s="15"/>
      <c r="K801" s="15"/>
    </row>
    <row r="802">
      <c r="D802" s="15"/>
      <c r="K802" s="15"/>
    </row>
    <row r="803">
      <c r="D803" s="15"/>
      <c r="K803" s="15"/>
    </row>
    <row r="804">
      <c r="D804" s="15"/>
      <c r="K804" s="15"/>
    </row>
    <row r="805">
      <c r="D805" s="15"/>
      <c r="K805" s="15"/>
    </row>
    <row r="806">
      <c r="D806" s="15"/>
      <c r="K806" s="15"/>
    </row>
    <row r="807">
      <c r="D807" s="15"/>
      <c r="K807" s="15"/>
    </row>
    <row r="808">
      <c r="D808" s="15"/>
      <c r="K808" s="15"/>
    </row>
    <row r="809">
      <c r="D809" s="15"/>
      <c r="K809" s="15"/>
    </row>
    <row r="810">
      <c r="D810" s="15"/>
      <c r="K810" s="15"/>
    </row>
    <row r="811">
      <c r="D811" s="15"/>
      <c r="K811" s="15"/>
    </row>
    <row r="812">
      <c r="D812" s="15"/>
      <c r="K812" s="15"/>
    </row>
    <row r="813">
      <c r="D813" s="15"/>
      <c r="K813" s="15"/>
    </row>
    <row r="814">
      <c r="D814" s="15"/>
      <c r="K814" s="15"/>
    </row>
    <row r="815">
      <c r="D815" s="15"/>
      <c r="K815" s="15"/>
    </row>
    <row r="816">
      <c r="D816" s="15"/>
      <c r="K816" s="15"/>
    </row>
    <row r="817">
      <c r="D817" s="15"/>
      <c r="K817" s="15"/>
    </row>
    <row r="818">
      <c r="D818" s="15"/>
      <c r="K818" s="15"/>
    </row>
    <row r="819">
      <c r="D819" s="15"/>
      <c r="K819" s="15"/>
    </row>
    <row r="820">
      <c r="D820" s="15"/>
      <c r="K820" s="15"/>
    </row>
    <row r="821">
      <c r="D821" s="15"/>
      <c r="K821" s="15"/>
    </row>
    <row r="822">
      <c r="D822" s="15"/>
      <c r="K822" s="15"/>
    </row>
    <row r="823">
      <c r="D823" s="15"/>
      <c r="K823" s="15"/>
    </row>
    <row r="824">
      <c r="D824" s="15"/>
      <c r="K824" s="15"/>
    </row>
    <row r="825">
      <c r="D825" s="15"/>
      <c r="K825" s="15"/>
    </row>
    <row r="826">
      <c r="D826" s="15"/>
      <c r="K826" s="15"/>
    </row>
    <row r="827">
      <c r="D827" s="15"/>
      <c r="K827" s="15"/>
    </row>
    <row r="828">
      <c r="D828" s="15"/>
      <c r="K828" s="15"/>
    </row>
    <row r="829">
      <c r="D829" s="15"/>
      <c r="K829" s="15"/>
    </row>
    <row r="830">
      <c r="D830" s="15"/>
      <c r="K830" s="15"/>
    </row>
    <row r="831">
      <c r="D831" s="15"/>
      <c r="K831" s="15"/>
    </row>
    <row r="832">
      <c r="D832" s="15"/>
      <c r="K832" s="15"/>
    </row>
    <row r="833">
      <c r="D833" s="15"/>
      <c r="K833" s="15"/>
    </row>
    <row r="834">
      <c r="D834" s="15"/>
      <c r="K834" s="15"/>
    </row>
    <row r="835">
      <c r="D835" s="15"/>
      <c r="K835" s="15"/>
    </row>
    <row r="836">
      <c r="D836" s="15"/>
      <c r="K836" s="15"/>
    </row>
    <row r="837">
      <c r="D837" s="15"/>
      <c r="K837" s="15"/>
    </row>
    <row r="838">
      <c r="D838" s="15"/>
      <c r="K838" s="15"/>
    </row>
    <row r="839">
      <c r="D839" s="15"/>
      <c r="K839" s="15"/>
    </row>
    <row r="840">
      <c r="D840" s="15"/>
      <c r="K840" s="15"/>
    </row>
    <row r="841">
      <c r="D841" s="15"/>
      <c r="K841" s="15"/>
    </row>
    <row r="842">
      <c r="D842" s="15"/>
      <c r="K842" s="15"/>
    </row>
    <row r="843">
      <c r="D843" s="15"/>
      <c r="K843" s="15"/>
    </row>
    <row r="844">
      <c r="D844" s="15"/>
      <c r="K844" s="15"/>
    </row>
    <row r="845">
      <c r="D845" s="15"/>
      <c r="K845" s="15"/>
    </row>
    <row r="846">
      <c r="D846" s="15"/>
      <c r="K846" s="15"/>
    </row>
    <row r="847">
      <c r="D847" s="15"/>
      <c r="K847" s="15"/>
    </row>
    <row r="848">
      <c r="D848" s="15"/>
      <c r="K848" s="15"/>
    </row>
    <row r="849">
      <c r="D849" s="15"/>
      <c r="K849" s="15"/>
    </row>
    <row r="850">
      <c r="D850" s="15"/>
      <c r="K850" s="15"/>
    </row>
    <row r="851">
      <c r="D851" s="15"/>
      <c r="K851" s="15"/>
    </row>
    <row r="852">
      <c r="D852" s="15"/>
      <c r="K852" s="15"/>
    </row>
    <row r="853">
      <c r="D853" s="15"/>
      <c r="K853" s="15"/>
    </row>
    <row r="854">
      <c r="D854" s="15"/>
      <c r="K854" s="15"/>
    </row>
    <row r="855">
      <c r="D855" s="15"/>
      <c r="K855" s="15"/>
    </row>
    <row r="856">
      <c r="D856" s="15"/>
      <c r="K856" s="15"/>
    </row>
    <row r="857">
      <c r="D857" s="15"/>
      <c r="K857" s="15"/>
    </row>
    <row r="858">
      <c r="D858" s="15"/>
      <c r="K858" s="15"/>
    </row>
    <row r="859">
      <c r="D859" s="15"/>
      <c r="K859" s="15"/>
    </row>
    <row r="860">
      <c r="D860" s="15"/>
      <c r="K860" s="15"/>
    </row>
    <row r="861">
      <c r="D861" s="15"/>
      <c r="K861" s="15"/>
    </row>
    <row r="862">
      <c r="D862" s="15"/>
      <c r="K862" s="15"/>
    </row>
    <row r="863">
      <c r="D863" s="15"/>
      <c r="K863" s="15"/>
    </row>
    <row r="864">
      <c r="D864" s="15"/>
      <c r="K864" s="15"/>
    </row>
    <row r="865">
      <c r="D865" s="15"/>
      <c r="K865" s="15"/>
    </row>
    <row r="866">
      <c r="D866" s="15"/>
      <c r="K866" s="15"/>
    </row>
    <row r="867">
      <c r="D867" s="15"/>
      <c r="K867" s="15"/>
    </row>
    <row r="868">
      <c r="D868" s="15"/>
      <c r="K868" s="15"/>
    </row>
    <row r="869">
      <c r="D869" s="15"/>
      <c r="K869" s="15"/>
    </row>
    <row r="870">
      <c r="D870" s="15"/>
      <c r="K870" s="15"/>
    </row>
    <row r="871">
      <c r="D871" s="15"/>
      <c r="K871" s="15"/>
    </row>
    <row r="872">
      <c r="D872" s="15"/>
      <c r="K872" s="15"/>
    </row>
    <row r="873">
      <c r="D873" s="15"/>
      <c r="K873" s="15"/>
    </row>
    <row r="874">
      <c r="D874" s="15"/>
      <c r="K874" s="15"/>
    </row>
    <row r="875">
      <c r="D875" s="15"/>
      <c r="K875" s="15"/>
    </row>
    <row r="876">
      <c r="D876" s="15"/>
      <c r="K876" s="15"/>
    </row>
    <row r="877">
      <c r="D877" s="15"/>
      <c r="K877" s="15"/>
    </row>
    <row r="878">
      <c r="D878" s="15"/>
      <c r="K878" s="15"/>
    </row>
    <row r="879">
      <c r="D879" s="15"/>
      <c r="K879" s="15"/>
    </row>
    <row r="880">
      <c r="D880" s="15"/>
      <c r="K880" s="15"/>
    </row>
    <row r="881">
      <c r="D881" s="15"/>
      <c r="K881" s="15"/>
    </row>
    <row r="882">
      <c r="D882" s="15"/>
      <c r="K882" s="15"/>
    </row>
    <row r="883">
      <c r="D883" s="15"/>
      <c r="K883" s="15"/>
    </row>
    <row r="884">
      <c r="D884" s="15"/>
      <c r="K884" s="15"/>
    </row>
    <row r="885">
      <c r="D885" s="15"/>
      <c r="K885" s="15"/>
    </row>
    <row r="886">
      <c r="D886" s="15"/>
      <c r="K886" s="15"/>
    </row>
    <row r="887">
      <c r="D887" s="15"/>
      <c r="K887" s="15"/>
    </row>
    <row r="888">
      <c r="D888" s="15"/>
      <c r="K888" s="15"/>
    </row>
    <row r="889">
      <c r="D889" s="15"/>
      <c r="K889" s="15"/>
    </row>
    <row r="890">
      <c r="D890" s="15"/>
      <c r="K890" s="15"/>
    </row>
    <row r="891">
      <c r="D891" s="15"/>
      <c r="K891" s="15"/>
    </row>
    <row r="892">
      <c r="D892" s="15"/>
      <c r="K892" s="15"/>
    </row>
    <row r="893">
      <c r="D893" s="15"/>
      <c r="K893" s="15"/>
    </row>
    <row r="894">
      <c r="D894" s="15"/>
      <c r="K894" s="15"/>
    </row>
    <row r="895">
      <c r="D895" s="15"/>
      <c r="K895" s="15"/>
    </row>
    <row r="896">
      <c r="D896" s="15"/>
      <c r="K896" s="15"/>
    </row>
    <row r="897">
      <c r="D897" s="15"/>
      <c r="K897" s="15"/>
    </row>
    <row r="898">
      <c r="D898" s="15"/>
      <c r="K898" s="15"/>
    </row>
    <row r="899">
      <c r="D899" s="15"/>
      <c r="K899" s="15"/>
    </row>
    <row r="900">
      <c r="D900" s="15"/>
      <c r="K900" s="15"/>
    </row>
    <row r="901">
      <c r="D901" s="15"/>
      <c r="K901" s="15"/>
    </row>
    <row r="902">
      <c r="D902" s="15"/>
      <c r="K902" s="15"/>
    </row>
    <row r="903">
      <c r="D903" s="15"/>
      <c r="K903" s="15"/>
    </row>
    <row r="904">
      <c r="D904" s="15"/>
      <c r="K904" s="15"/>
    </row>
    <row r="905">
      <c r="D905" s="15"/>
      <c r="K905" s="15"/>
    </row>
    <row r="906">
      <c r="D906" s="15"/>
      <c r="K906" s="15"/>
    </row>
    <row r="907">
      <c r="D907" s="15"/>
      <c r="K907" s="15"/>
    </row>
    <row r="908">
      <c r="D908" s="15"/>
      <c r="K908" s="15"/>
    </row>
    <row r="909">
      <c r="D909" s="15"/>
      <c r="K909" s="15"/>
    </row>
    <row r="910">
      <c r="D910" s="15"/>
      <c r="K910" s="15"/>
    </row>
    <row r="911">
      <c r="D911" s="15"/>
      <c r="K911" s="15"/>
    </row>
    <row r="912">
      <c r="D912" s="15"/>
      <c r="K912" s="15"/>
    </row>
    <row r="913">
      <c r="D913" s="15"/>
      <c r="K913" s="15"/>
    </row>
    <row r="914">
      <c r="D914" s="15"/>
      <c r="K914" s="15"/>
    </row>
    <row r="915">
      <c r="D915" s="15"/>
      <c r="K915" s="15"/>
    </row>
    <row r="916">
      <c r="D916" s="15"/>
      <c r="K916" s="15"/>
    </row>
    <row r="917">
      <c r="D917" s="15"/>
      <c r="K917" s="15"/>
    </row>
    <row r="918">
      <c r="D918" s="15"/>
      <c r="K918" s="15"/>
    </row>
    <row r="919">
      <c r="D919" s="15"/>
      <c r="K919" s="15"/>
    </row>
    <row r="920">
      <c r="D920" s="15"/>
      <c r="K920" s="15"/>
    </row>
    <row r="921">
      <c r="D921" s="15"/>
      <c r="K921" s="15"/>
    </row>
    <row r="922">
      <c r="D922" s="15"/>
      <c r="K922" s="15"/>
    </row>
    <row r="923">
      <c r="D923" s="15"/>
      <c r="K923" s="15"/>
    </row>
    <row r="924">
      <c r="D924" s="15"/>
      <c r="K924" s="15"/>
    </row>
    <row r="925">
      <c r="D925" s="15"/>
      <c r="K925" s="15"/>
    </row>
    <row r="926">
      <c r="D926" s="15"/>
      <c r="K926" s="15"/>
    </row>
    <row r="927">
      <c r="D927" s="15"/>
      <c r="K927" s="15"/>
    </row>
    <row r="928">
      <c r="D928" s="15"/>
      <c r="K928" s="15"/>
    </row>
    <row r="929">
      <c r="D929" s="15"/>
      <c r="K929" s="15"/>
    </row>
    <row r="930">
      <c r="D930" s="15"/>
      <c r="K930" s="15"/>
    </row>
    <row r="931">
      <c r="D931" s="15"/>
      <c r="K931" s="15"/>
    </row>
    <row r="932">
      <c r="D932" s="15"/>
      <c r="K932" s="15"/>
    </row>
    <row r="933">
      <c r="D933" s="15"/>
      <c r="K933" s="15"/>
    </row>
    <row r="934">
      <c r="D934" s="15"/>
      <c r="K934" s="15"/>
    </row>
    <row r="935">
      <c r="D935" s="15"/>
      <c r="K935" s="15"/>
    </row>
    <row r="936">
      <c r="D936" s="15"/>
      <c r="K936" s="15"/>
    </row>
    <row r="937">
      <c r="D937" s="15"/>
      <c r="K937" s="15"/>
    </row>
    <row r="938">
      <c r="D938" s="15"/>
      <c r="K938" s="15"/>
    </row>
    <row r="939">
      <c r="D939" s="15"/>
      <c r="K939" s="15"/>
    </row>
    <row r="940">
      <c r="D940" s="15"/>
      <c r="K940" s="15"/>
    </row>
    <row r="941">
      <c r="D941" s="15"/>
      <c r="K941" s="15"/>
    </row>
    <row r="942">
      <c r="D942" s="15"/>
      <c r="K942" s="15"/>
    </row>
    <row r="943">
      <c r="D943" s="15"/>
      <c r="K943" s="15"/>
    </row>
    <row r="944">
      <c r="D944" s="15"/>
      <c r="K944" s="15"/>
    </row>
    <row r="945">
      <c r="D945" s="15"/>
      <c r="K945" s="15"/>
    </row>
    <row r="946">
      <c r="D946" s="15"/>
      <c r="K946" s="15"/>
    </row>
    <row r="947">
      <c r="D947" s="15"/>
      <c r="K947" s="15"/>
    </row>
    <row r="948">
      <c r="D948" s="15"/>
      <c r="K948" s="15"/>
    </row>
    <row r="949">
      <c r="D949" s="15"/>
      <c r="K949" s="15"/>
    </row>
    <row r="950">
      <c r="D950" s="15"/>
      <c r="K950" s="15"/>
    </row>
    <row r="951">
      <c r="D951" s="15"/>
      <c r="K951" s="15"/>
    </row>
    <row r="952">
      <c r="D952" s="15"/>
      <c r="K952" s="15"/>
    </row>
    <row r="953">
      <c r="D953" s="15"/>
      <c r="K953" s="15"/>
    </row>
    <row r="954">
      <c r="D954" s="15"/>
      <c r="K954" s="15"/>
    </row>
    <row r="955">
      <c r="D955" s="15"/>
      <c r="K955" s="15"/>
    </row>
    <row r="956">
      <c r="D956" s="15"/>
      <c r="K956" s="15"/>
    </row>
    <row r="957">
      <c r="D957" s="15"/>
      <c r="K957" s="15"/>
    </row>
    <row r="958">
      <c r="D958" s="15"/>
      <c r="K958" s="15"/>
    </row>
    <row r="959">
      <c r="D959" s="15"/>
      <c r="K959" s="15"/>
    </row>
    <row r="960">
      <c r="D960" s="15"/>
      <c r="K960" s="15"/>
    </row>
    <row r="961">
      <c r="D961" s="15"/>
      <c r="K961" s="15"/>
    </row>
    <row r="962">
      <c r="D962" s="15"/>
      <c r="K962" s="15"/>
    </row>
    <row r="963">
      <c r="D963" s="15"/>
      <c r="K963" s="15"/>
    </row>
    <row r="964">
      <c r="D964" s="15"/>
      <c r="K964" s="15"/>
    </row>
    <row r="965">
      <c r="D965" s="15"/>
      <c r="K965" s="15"/>
    </row>
    <row r="966">
      <c r="D966" s="15"/>
      <c r="K966" s="15"/>
    </row>
    <row r="967">
      <c r="D967" s="15"/>
      <c r="K967" s="15"/>
    </row>
    <row r="968">
      <c r="D968" s="15"/>
      <c r="K968" s="15"/>
    </row>
    <row r="969">
      <c r="D969" s="15"/>
      <c r="K969" s="15"/>
    </row>
    <row r="970">
      <c r="D970" s="15"/>
      <c r="K970" s="15"/>
    </row>
    <row r="971">
      <c r="D971" s="15"/>
      <c r="K971" s="15"/>
    </row>
    <row r="972">
      <c r="D972" s="15"/>
      <c r="K972" s="15"/>
    </row>
    <row r="973">
      <c r="D973" s="15"/>
      <c r="K973" s="15"/>
    </row>
    <row r="974">
      <c r="D974" s="15"/>
      <c r="K974" s="15"/>
    </row>
    <row r="975">
      <c r="D975" s="15"/>
      <c r="K975" s="15"/>
    </row>
    <row r="976">
      <c r="D976" s="15"/>
      <c r="K976" s="15"/>
    </row>
    <row r="977">
      <c r="D977" s="15"/>
      <c r="K977" s="15"/>
    </row>
    <row r="978">
      <c r="D978" s="15"/>
      <c r="K978" s="15"/>
    </row>
    <row r="979">
      <c r="D979" s="15"/>
      <c r="K979" s="15"/>
    </row>
    <row r="980">
      <c r="D980" s="15"/>
      <c r="K980" s="15"/>
    </row>
    <row r="981">
      <c r="D981" s="15"/>
      <c r="K981" s="15"/>
    </row>
    <row r="982">
      <c r="D982" s="15"/>
      <c r="K982" s="15"/>
    </row>
    <row r="983">
      <c r="D983" s="15"/>
      <c r="K983" s="15"/>
    </row>
    <row r="984">
      <c r="D984" s="15"/>
      <c r="K984" s="15"/>
    </row>
    <row r="985">
      <c r="D985" s="15"/>
      <c r="K985" s="15"/>
    </row>
    <row r="986">
      <c r="D986" s="15"/>
      <c r="K986" s="15"/>
    </row>
    <row r="987">
      <c r="D987" s="15"/>
      <c r="K987" s="15"/>
    </row>
    <row r="988">
      <c r="D988" s="15"/>
      <c r="K988" s="15"/>
    </row>
    <row r="989">
      <c r="D989" s="15"/>
      <c r="K989" s="15"/>
    </row>
    <row r="990">
      <c r="D990" s="15"/>
      <c r="K990" s="15"/>
    </row>
    <row r="991">
      <c r="D991" s="15"/>
      <c r="K991" s="15"/>
    </row>
    <row r="992">
      <c r="D992" s="15"/>
      <c r="K992" s="15"/>
    </row>
    <row r="993">
      <c r="D993" s="15"/>
      <c r="K993" s="15"/>
    </row>
    <row r="994">
      <c r="D994" s="15"/>
      <c r="K994" s="15"/>
    </row>
    <row r="995">
      <c r="D995" s="15"/>
      <c r="K995" s="15"/>
    </row>
    <row r="996">
      <c r="D996" s="15"/>
      <c r="K996" s="15"/>
    </row>
    <row r="997">
      <c r="D997" s="15"/>
      <c r="K997" s="15"/>
    </row>
    <row r="998">
      <c r="D998" s="15"/>
      <c r="K998" s="15"/>
    </row>
    <row r="999">
      <c r="D999" s="15"/>
      <c r="K999" s="15"/>
    </row>
    <row r="1000">
      <c r="D1000" s="15"/>
      <c r="K1000" s="15"/>
    </row>
    <row r="1001">
      <c r="D1001" s="15"/>
      <c r="K1001" s="15"/>
    </row>
    <row r="1002">
      <c r="D1002" s="15"/>
      <c r="K1002" s="15"/>
    </row>
    <row r="1003">
      <c r="D1003" s="15"/>
      <c r="K1003" s="15"/>
    </row>
    <row r="1004">
      <c r="D1004" s="15"/>
      <c r="K1004" s="15"/>
    </row>
    <row r="1005">
      <c r="D1005" s="15"/>
      <c r="K1005" s="15"/>
    </row>
    <row r="1006">
      <c r="D1006" s="15"/>
      <c r="K1006" s="15"/>
    </row>
    <row r="1007">
      <c r="D1007" s="15"/>
      <c r="K1007" s="15"/>
    </row>
    <row r="1008">
      <c r="D1008" s="15"/>
      <c r="K1008" s="15"/>
    </row>
    <row r="1009">
      <c r="D1009" s="15"/>
      <c r="K1009" s="15"/>
    </row>
    <row r="1010">
      <c r="D1010" s="15"/>
      <c r="K1010" s="15"/>
    </row>
    <row r="1011">
      <c r="D1011" s="15"/>
      <c r="K1011" s="15"/>
    </row>
    <row r="1012">
      <c r="D1012" s="15"/>
      <c r="K1012" s="15"/>
    </row>
    <row r="1013">
      <c r="D1013" s="15"/>
      <c r="K1013" s="15"/>
    </row>
    <row r="1014">
      <c r="D1014" s="15"/>
      <c r="K1014" s="15"/>
    </row>
    <row r="1015">
      <c r="D1015" s="15"/>
      <c r="K1015" s="15"/>
    </row>
    <row r="1016">
      <c r="D1016" s="15"/>
      <c r="K1016" s="15"/>
    </row>
    <row r="1017">
      <c r="D1017" s="15"/>
      <c r="K1017" s="1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2" max="2" width="21.63"/>
    <col customWidth="1" min="8" max="8" width="13.75"/>
  </cols>
  <sheetData>
    <row r="1">
      <c r="C1" s="96"/>
      <c r="J1" s="15"/>
    </row>
    <row r="2">
      <c r="C2" s="96"/>
      <c r="I2" s="40"/>
      <c r="J2" s="15"/>
    </row>
    <row r="3">
      <c r="A3" s="17"/>
      <c r="B3" s="97" t="s">
        <v>16</v>
      </c>
      <c r="C3" s="18">
        <v>2015.0</v>
      </c>
      <c r="D3" s="17">
        <f t="shared" ref="D3:Q3" si="1">C3+1</f>
        <v>2016</v>
      </c>
      <c r="E3" s="17">
        <f t="shared" si="1"/>
        <v>2017</v>
      </c>
      <c r="F3" s="17">
        <f t="shared" si="1"/>
        <v>2018</v>
      </c>
      <c r="G3" s="17">
        <f t="shared" si="1"/>
        <v>2019</v>
      </c>
      <c r="H3" s="17">
        <f t="shared" si="1"/>
        <v>2020</v>
      </c>
      <c r="I3" s="17">
        <f t="shared" si="1"/>
        <v>2021</v>
      </c>
      <c r="J3" s="19">
        <f t="shared" si="1"/>
        <v>2022</v>
      </c>
      <c r="K3" s="17">
        <f t="shared" si="1"/>
        <v>2023</v>
      </c>
      <c r="L3" s="17">
        <f t="shared" si="1"/>
        <v>2024</v>
      </c>
      <c r="M3" s="17">
        <f t="shared" si="1"/>
        <v>2025</v>
      </c>
      <c r="N3" s="17">
        <f t="shared" si="1"/>
        <v>2026</v>
      </c>
      <c r="O3" s="17">
        <f t="shared" si="1"/>
        <v>2027</v>
      </c>
      <c r="P3" s="17">
        <f t="shared" si="1"/>
        <v>2028</v>
      </c>
      <c r="Q3" s="17">
        <f t="shared" si="1"/>
        <v>2029</v>
      </c>
      <c r="R3" s="17"/>
      <c r="S3" s="17"/>
      <c r="T3" s="17"/>
      <c r="U3" s="17"/>
      <c r="V3" s="17"/>
      <c r="W3" s="17"/>
      <c r="X3" s="17"/>
      <c r="Y3" s="17"/>
      <c r="Z3" s="17"/>
    </row>
    <row r="4">
      <c r="A4" s="44"/>
      <c r="B4" s="55" t="s">
        <v>49</v>
      </c>
      <c r="C4" s="54">
        <f>396916+272808</f>
        <v>669724</v>
      </c>
      <c r="D4" s="55">
        <f>439024+312260</f>
        <v>751284</v>
      </c>
      <c r="E4" s="55">
        <f>490846+351387</f>
        <v>842233</v>
      </c>
      <c r="F4" s="55">
        <f>514804+391493</f>
        <v>906297</v>
      </c>
      <c r="G4" s="55">
        <f>453560+428504</f>
        <v>882064</v>
      </c>
      <c r="H4" s="55">
        <f>485569+503196</f>
        <v>988765</v>
      </c>
      <c r="I4" s="55">
        <v>1018859.0</v>
      </c>
      <c r="J4" s="43">
        <f t="shared" ref="J4:Q4" si="2">I4*(1+J5)</f>
        <v>998481.82</v>
      </c>
      <c r="K4" s="44">
        <f t="shared" si="2"/>
        <v>1038421.093</v>
      </c>
      <c r="L4" s="44">
        <f t="shared" si="2"/>
        <v>1079957.937</v>
      </c>
      <c r="M4" s="44">
        <f t="shared" si="2"/>
        <v>1123156.254</v>
      </c>
      <c r="N4" s="44">
        <f t="shared" si="2"/>
        <v>1168082.504</v>
      </c>
      <c r="O4" s="44">
        <f t="shared" si="2"/>
        <v>1211885.598</v>
      </c>
      <c r="P4" s="44">
        <f t="shared" si="2"/>
        <v>1254301.594</v>
      </c>
      <c r="Q4" s="44">
        <f t="shared" si="2"/>
        <v>1298202.15</v>
      </c>
      <c r="R4" s="44"/>
      <c r="S4" s="44"/>
      <c r="T4" s="44"/>
      <c r="U4" s="44"/>
      <c r="V4" s="44"/>
      <c r="W4" s="44"/>
      <c r="X4" s="44"/>
      <c r="Y4" s="44"/>
      <c r="Z4" s="44"/>
    </row>
    <row r="5">
      <c r="A5" s="26"/>
      <c r="B5" s="24" t="s">
        <v>50</v>
      </c>
      <c r="C5" s="25"/>
      <c r="D5" s="26">
        <f t="shared" ref="D5:I5" si="3">(D4/C4)-1</f>
        <v>0.12178151</v>
      </c>
      <c r="E5" s="26">
        <f t="shared" si="3"/>
        <v>0.1210580819</v>
      </c>
      <c r="F5" s="26">
        <f t="shared" si="3"/>
        <v>0.07606446197</v>
      </c>
      <c r="G5" s="26">
        <f t="shared" si="3"/>
        <v>-0.02673847536</v>
      </c>
      <c r="H5" s="26">
        <f t="shared" si="3"/>
        <v>0.1209674128</v>
      </c>
      <c r="I5" s="26">
        <f t="shared" si="3"/>
        <v>0.03043594787</v>
      </c>
      <c r="J5" s="41">
        <v>-0.02</v>
      </c>
      <c r="K5" s="42">
        <v>0.04</v>
      </c>
      <c r="L5" s="42">
        <v>0.04</v>
      </c>
      <c r="M5" s="42">
        <v>0.04</v>
      </c>
      <c r="N5" s="42">
        <v>0.04</v>
      </c>
      <c r="O5" s="42">
        <v>0.0375</v>
      </c>
      <c r="P5" s="42">
        <v>0.035</v>
      </c>
      <c r="Q5" s="42">
        <v>0.035</v>
      </c>
      <c r="R5" s="26"/>
      <c r="S5" s="26"/>
      <c r="T5" s="26"/>
      <c r="U5" s="26"/>
      <c r="V5" s="26"/>
      <c r="W5" s="26"/>
      <c r="X5" s="26"/>
      <c r="Y5" s="26"/>
      <c r="Z5" s="26"/>
    </row>
    <row r="6">
      <c r="A6" s="98"/>
      <c r="B6" s="99" t="s">
        <v>51</v>
      </c>
      <c r="C6" s="100">
        <v>0.12</v>
      </c>
      <c r="D6" s="99">
        <v>0.105</v>
      </c>
      <c r="E6" s="99">
        <v>0.077</v>
      </c>
      <c r="F6" s="99">
        <v>0.066</v>
      </c>
      <c r="G6" s="99">
        <v>0.032</v>
      </c>
      <c r="H6" s="99">
        <v>0.115</v>
      </c>
      <c r="I6" s="99">
        <v>0.035</v>
      </c>
      <c r="J6" s="100">
        <v>-0.025</v>
      </c>
      <c r="K6" s="99">
        <v>0.03</v>
      </c>
      <c r="L6" s="99">
        <v>0.03</v>
      </c>
      <c r="M6" s="99">
        <v>0.03</v>
      </c>
      <c r="N6" s="99">
        <v>0.03</v>
      </c>
      <c r="O6" s="99">
        <v>0.03</v>
      </c>
      <c r="P6" s="99">
        <v>0.03</v>
      </c>
      <c r="Q6" s="99">
        <v>0.03</v>
      </c>
      <c r="R6" s="98"/>
      <c r="S6" s="98"/>
      <c r="T6" s="98"/>
      <c r="U6" s="98"/>
      <c r="V6" s="98"/>
      <c r="W6" s="98"/>
      <c r="X6" s="98"/>
      <c r="Y6" s="98"/>
      <c r="Z6" s="98"/>
    </row>
    <row r="7">
      <c r="A7" s="31"/>
      <c r="B7" s="40" t="s">
        <v>52</v>
      </c>
      <c r="C7" s="35"/>
      <c r="D7" s="31">
        <f t="shared" ref="D7:Q7" si="4">C4*(1+D6)</f>
        <v>740045.02</v>
      </c>
      <c r="E7" s="31">
        <f t="shared" si="4"/>
        <v>809132.868</v>
      </c>
      <c r="F7" s="31">
        <f t="shared" si="4"/>
        <v>897820.378</v>
      </c>
      <c r="G7" s="31">
        <f t="shared" si="4"/>
        <v>935298.504</v>
      </c>
      <c r="H7" s="31">
        <f t="shared" si="4"/>
        <v>983501.36</v>
      </c>
      <c r="I7" s="31">
        <f t="shared" si="4"/>
        <v>1023371.775</v>
      </c>
      <c r="J7" s="35">
        <f t="shared" si="4"/>
        <v>993387.525</v>
      </c>
      <c r="K7" s="31">
        <f t="shared" si="4"/>
        <v>1028436.275</v>
      </c>
      <c r="L7" s="31">
        <f t="shared" si="4"/>
        <v>1069573.726</v>
      </c>
      <c r="M7" s="31">
        <f t="shared" si="4"/>
        <v>1112356.675</v>
      </c>
      <c r="N7" s="31">
        <f t="shared" si="4"/>
        <v>1156850.942</v>
      </c>
      <c r="O7" s="31">
        <f t="shared" si="4"/>
        <v>1203124.979</v>
      </c>
      <c r="P7" s="31">
        <f t="shared" si="4"/>
        <v>1248242.166</v>
      </c>
      <c r="Q7" s="31">
        <f t="shared" si="4"/>
        <v>1291930.642</v>
      </c>
      <c r="R7" s="31"/>
      <c r="S7" s="73"/>
      <c r="T7" s="31"/>
      <c r="U7" s="31"/>
      <c r="V7" s="31"/>
      <c r="W7" s="31"/>
      <c r="X7" s="31"/>
      <c r="Y7" s="31"/>
      <c r="Z7" s="31"/>
    </row>
    <row r="8">
      <c r="B8" s="3" t="s">
        <v>53</v>
      </c>
      <c r="C8" s="15"/>
      <c r="D8" s="31">
        <f t="shared" ref="D8:Q8" si="5">D4-D7</f>
        <v>11238.98</v>
      </c>
      <c r="E8" s="31">
        <f t="shared" si="5"/>
        <v>33100.132</v>
      </c>
      <c r="F8" s="31">
        <f t="shared" si="5"/>
        <v>8476.622</v>
      </c>
      <c r="G8" s="31">
        <f t="shared" si="5"/>
        <v>-53234.504</v>
      </c>
      <c r="H8" s="31">
        <f t="shared" si="5"/>
        <v>5263.64</v>
      </c>
      <c r="I8" s="31">
        <f t="shared" si="5"/>
        <v>-4512.775</v>
      </c>
      <c r="J8" s="35">
        <f t="shared" si="5"/>
        <v>5094.295</v>
      </c>
      <c r="K8" s="31">
        <f t="shared" si="5"/>
        <v>9984.8182</v>
      </c>
      <c r="L8" s="31">
        <f t="shared" si="5"/>
        <v>10384.21093</v>
      </c>
      <c r="M8" s="31">
        <f t="shared" si="5"/>
        <v>10799.57937</v>
      </c>
      <c r="N8" s="31">
        <f t="shared" si="5"/>
        <v>11231.56254</v>
      </c>
      <c r="O8" s="31">
        <f t="shared" si="5"/>
        <v>8760.618781</v>
      </c>
      <c r="P8" s="31">
        <f t="shared" si="5"/>
        <v>6059.42799</v>
      </c>
      <c r="Q8" s="31">
        <f t="shared" si="5"/>
        <v>6271.50797</v>
      </c>
    </row>
    <row r="9">
      <c r="A9" s="101"/>
      <c r="B9" s="102" t="s">
        <v>54</v>
      </c>
      <c r="C9" s="103">
        <v>5200.0</v>
      </c>
      <c r="D9" s="102">
        <v>5371.0</v>
      </c>
      <c r="E9" s="102">
        <v>5587.0</v>
      </c>
      <c r="F9" s="102">
        <v>5876.0</v>
      </c>
      <c r="G9" s="102">
        <v>6126.0</v>
      </c>
      <c r="H9" s="102">
        <v>6355.0</v>
      </c>
      <c r="I9" s="102">
        <v>6560.0</v>
      </c>
      <c r="J9" s="104">
        <f t="shared" ref="J9:Q9" si="6">I9*(1+J10)</f>
        <v>6691.2</v>
      </c>
      <c r="K9" s="101">
        <f t="shared" si="6"/>
        <v>6958.848</v>
      </c>
      <c r="L9" s="101">
        <f t="shared" si="6"/>
        <v>7237.20192</v>
      </c>
      <c r="M9" s="101">
        <f t="shared" si="6"/>
        <v>7526.689997</v>
      </c>
      <c r="N9" s="101">
        <f t="shared" si="6"/>
        <v>7790.124147</v>
      </c>
      <c r="O9" s="101">
        <f t="shared" si="6"/>
        <v>8023.827871</v>
      </c>
      <c r="P9" s="101">
        <f t="shared" si="6"/>
        <v>8224.423568</v>
      </c>
      <c r="Q9" s="101">
        <f t="shared" si="6"/>
        <v>8388.912039</v>
      </c>
      <c r="R9" s="101"/>
      <c r="S9" s="73"/>
      <c r="T9" s="101"/>
      <c r="U9" s="101"/>
      <c r="V9" s="101"/>
      <c r="W9" s="101"/>
      <c r="X9" s="101"/>
      <c r="Y9" s="101"/>
      <c r="Z9" s="101"/>
    </row>
    <row r="10">
      <c r="A10" s="59"/>
      <c r="B10" s="105" t="s">
        <v>55</v>
      </c>
      <c r="C10" s="58"/>
      <c r="D10" s="59">
        <f t="shared" ref="D10:I10" si="7">(D9/C9)-1</f>
        <v>0.03288461538</v>
      </c>
      <c r="E10" s="59">
        <f t="shared" si="7"/>
        <v>0.04021597468</v>
      </c>
      <c r="F10" s="59">
        <f t="shared" si="7"/>
        <v>0.05172722391</v>
      </c>
      <c r="G10" s="59">
        <f t="shared" si="7"/>
        <v>0.04254594963</v>
      </c>
      <c r="H10" s="59">
        <f t="shared" si="7"/>
        <v>0.03738165198</v>
      </c>
      <c r="I10" s="59">
        <f t="shared" si="7"/>
        <v>0.03225806452</v>
      </c>
      <c r="J10" s="106">
        <v>0.02</v>
      </c>
      <c r="K10" s="107">
        <v>0.04</v>
      </c>
      <c r="L10" s="107">
        <v>0.04</v>
      </c>
      <c r="M10" s="107">
        <v>0.04</v>
      </c>
      <c r="N10" s="107">
        <v>0.035</v>
      </c>
      <c r="O10" s="107">
        <v>0.03</v>
      </c>
      <c r="P10" s="107">
        <v>0.025</v>
      </c>
      <c r="Q10" s="107">
        <v>0.02</v>
      </c>
      <c r="R10" s="59"/>
      <c r="S10" s="59"/>
      <c r="T10" s="59"/>
      <c r="U10" s="59"/>
      <c r="V10" s="59"/>
      <c r="W10" s="59"/>
      <c r="X10" s="59"/>
      <c r="Y10" s="59"/>
      <c r="Z10" s="59"/>
    </row>
    <row r="11">
      <c r="A11" s="108"/>
      <c r="B11" s="109" t="s">
        <v>56</v>
      </c>
      <c r="C11" s="110"/>
      <c r="D11" s="108">
        <f t="shared" ref="D11:Q11" si="8">D9-C9</f>
        <v>171</v>
      </c>
      <c r="E11" s="108">
        <f t="shared" si="8"/>
        <v>216</v>
      </c>
      <c r="F11" s="108">
        <f t="shared" si="8"/>
        <v>289</v>
      </c>
      <c r="G11" s="108">
        <f t="shared" si="8"/>
        <v>250</v>
      </c>
      <c r="H11" s="108">
        <f t="shared" si="8"/>
        <v>229</v>
      </c>
      <c r="I11" s="108">
        <f t="shared" si="8"/>
        <v>205</v>
      </c>
      <c r="J11" s="110">
        <f t="shared" si="8"/>
        <v>131.2</v>
      </c>
      <c r="K11" s="108">
        <f t="shared" si="8"/>
        <v>267.648</v>
      </c>
      <c r="L11" s="108">
        <f t="shared" si="8"/>
        <v>278.35392</v>
      </c>
      <c r="M11" s="108">
        <f t="shared" si="8"/>
        <v>289.4880768</v>
      </c>
      <c r="N11" s="108">
        <f t="shared" si="8"/>
        <v>263.4341499</v>
      </c>
      <c r="O11" s="108">
        <f t="shared" si="8"/>
        <v>233.7037244</v>
      </c>
      <c r="P11" s="108">
        <f t="shared" si="8"/>
        <v>200.5956968</v>
      </c>
      <c r="Q11" s="108">
        <f t="shared" si="8"/>
        <v>164.4884714</v>
      </c>
      <c r="R11" s="108"/>
      <c r="S11" s="108"/>
      <c r="T11" s="108"/>
      <c r="U11" s="108"/>
      <c r="V11" s="108"/>
      <c r="W11" s="108"/>
      <c r="X11" s="108"/>
      <c r="Y11" s="108"/>
      <c r="Z11" s="108"/>
    </row>
    <row r="12">
      <c r="B12" s="49" t="s">
        <v>21</v>
      </c>
      <c r="C12" s="35">
        <f t="shared" ref="C12:Q12" si="9">C4-C14</f>
        <v>428782</v>
      </c>
      <c r="D12" s="31">
        <f t="shared" si="9"/>
        <v>479490</v>
      </c>
      <c r="E12" s="31">
        <f t="shared" si="9"/>
        <v>535827</v>
      </c>
      <c r="F12" s="31">
        <f t="shared" si="9"/>
        <v>570308</v>
      </c>
      <c r="G12" s="31">
        <f t="shared" si="9"/>
        <v>520391</v>
      </c>
      <c r="H12" s="31">
        <f t="shared" si="9"/>
        <v>553676</v>
      </c>
      <c r="I12" s="31">
        <f t="shared" si="9"/>
        <v>563984</v>
      </c>
      <c r="J12" s="35">
        <f t="shared" si="9"/>
        <v>589104.2738</v>
      </c>
      <c r="K12" s="31">
        <f t="shared" si="9"/>
        <v>607476.3393</v>
      </c>
      <c r="L12" s="31">
        <f t="shared" si="9"/>
        <v>626375.6032</v>
      </c>
      <c r="M12" s="31">
        <f t="shared" si="9"/>
        <v>640199.0648</v>
      </c>
      <c r="N12" s="31">
        <f t="shared" si="9"/>
        <v>654126.2023</v>
      </c>
      <c r="O12" s="31">
        <f t="shared" si="9"/>
        <v>678655.9349</v>
      </c>
      <c r="P12" s="31">
        <f t="shared" si="9"/>
        <v>702408.8926</v>
      </c>
      <c r="Q12" s="31">
        <f t="shared" si="9"/>
        <v>765939.2684</v>
      </c>
    </row>
    <row r="13">
      <c r="A13" s="59"/>
      <c r="B13" s="93" t="s">
        <v>57</v>
      </c>
      <c r="C13" s="58">
        <f t="shared" ref="C13:I13" si="10">C14/C4</f>
        <v>0.3597631263</v>
      </c>
      <c r="D13" s="59">
        <f t="shared" si="10"/>
        <v>0.3617726452</v>
      </c>
      <c r="E13" s="59">
        <f t="shared" si="10"/>
        <v>0.3638019408</v>
      </c>
      <c r="F13" s="59">
        <f t="shared" si="10"/>
        <v>0.3707272561</v>
      </c>
      <c r="G13" s="59">
        <f t="shared" si="10"/>
        <v>0.4100303379</v>
      </c>
      <c r="H13" s="59">
        <f t="shared" si="10"/>
        <v>0.4400327682</v>
      </c>
      <c r="I13" s="59">
        <f t="shared" si="10"/>
        <v>0.4464552995</v>
      </c>
      <c r="J13" s="106">
        <v>0.41</v>
      </c>
      <c r="K13" s="107">
        <v>0.415</v>
      </c>
      <c r="L13" s="107">
        <v>0.42</v>
      </c>
      <c r="M13" s="107">
        <v>0.43</v>
      </c>
      <c r="N13" s="107">
        <v>0.44</v>
      </c>
      <c r="O13" s="107">
        <v>0.44</v>
      </c>
      <c r="P13" s="107">
        <v>0.44</v>
      </c>
      <c r="Q13" s="107">
        <v>0.41</v>
      </c>
      <c r="R13" s="59"/>
      <c r="S13" s="59"/>
      <c r="T13" s="59"/>
      <c r="U13" s="59"/>
      <c r="V13" s="59"/>
      <c r="W13" s="59"/>
      <c r="X13" s="59"/>
      <c r="Y13" s="59"/>
      <c r="Z13" s="59"/>
    </row>
    <row r="14">
      <c r="A14" s="31"/>
      <c r="B14" s="50" t="s">
        <v>58</v>
      </c>
      <c r="C14" s="60">
        <v>240942.0</v>
      </c>
      <c r="D14" s="40">
        <v>271794.0</v>
      </c>
      <c r="E14" s="40">
        <v>306406.0</v>
      </c>
      <c r="F14" s="40">
        <v>335989.0</v>
      </c>
      <c r="G14" s="40">
        <v>361673.0</v>
      </c>
      <c r="H14" s="40">
        <v>435089.0</v>
      </c>
      <c r="I14" s="40">
        <v>454875.0</v>
      </c>
      <c r="J14" s="35">
        <f t="shared" ref="J14:Q14" si="11">J13*J4</f>
        <v>409377.5462</v>
      </c>
      <c r="K14" s="31">
        <f t="shared" si="11"/>
        <v>430944.7535</v>
      </c>
      <c r="L14" s="31">
        <f t="shared" si="11"/>
        <v>453582.3333</v>
      </c>
      <c r="M14" s="31">
        <f t="shared" si="11"/>
        <v>482957.1892</v>
      </c>
      <c r="N14" s="31">
        <f t="shared" si="11"/>
        <v>513956.3018</v>
      </c>
      <c r="O14" s="31">
        <f t="shared" si="11"/>
        <v>533229.6631</v>
      </c>
      <c r="P14" s="31">
        <f t="shared" si="11"/>
        <v>551892.7013</v>
      </c>
      <c r="Q14" s="31">
        <f t="shared" si="11"/>
        <v>532262.8814</v>
      </c>
      <c r="R14" s="31"/>
      <c r="S14" s="31"/>
      <c r="T14" s="31"/>
      <c r="U14" s="31"/>
      <c r="V14" s="31"/>
      <c r="W14" s="31"/>
      <c r="X14" s="31"/>
      <c r="Y14" s="31"/>
      <c r="Z14" s="31"/>
    </row>
    <row r="15">
      <c r="B15" s="52"/>
      <c r="C15" s="15"/>
      <c r="J15" s="15"/>
    </row>
    <row r="16">
      <c r="C16" s="15"/>
      <c r="J16" s="15"/>
    </row>
    <row r="17">
      <c r="A17" s="17"/>
      <c r="B17" s="97" t="s">
        <v>59</v>
      </c>
      <c r="C17" s="19">
        <f t="shared" ref="C17:Q17" si="12">C3</f>
        <v>2015</v>
      </c>
      <c r="D17" s="17">
        <f t="shared" si="12"/>
        <v>2016</v>
      </c>
      <c r="E17" s="17">
        <f t="shared" si="12"/>
        <v>2017</v>
      </c>
      <c r="F17" s="17">
        <f t="shared" si="12"/>
        <v>2018</v>
      </c>
      <c r="G17" s="17">
        <f t="shared" si="12"/>
        <v>2019</v>
      </c>
      <c r="H17" s="17">
        <f t="shared" si="12"/>
        <v>2020</v>
      </c>
      <c r="I17" s="17">
        <f t="shared" si="12"/>
        <v>2021</v>
      </c>
      <c r="J17" s="19">
        <f t="shared" si="12"/>
        <v>2022</v>
      </c>
      <c r="K17" s="17">
        <f t="shared" si="12"/>
        <v>2023</v>
      </c>
      <c r="L17" s="17">
        <f t="shared" si="12"/>
        <v>2024</v>
      </c>
      <c r="M17" s="17">
        <f t="shared" si="12"/>
        <v>2025</v>
      </c>
      <c r="N17" s="17">
        <f t="shared" si="12"/>
        <v>2026</v>
      </c>
      <c r="O17" s="17">
        <f t="shared" si="12"/>
        <v>2027</v>
      </c>
      <c r="P17" s="17">
        <f t="shared" si="12"/>
        <v>2028</v>
      </c>
      <c r="Q17" s="17">
        <f t="shared" si="12"/>
        <v>2029</v>
      </c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44"/>
      <c r="B18" s="55" t="s">
        <v>20</v>
      </c>
      <c r="C18" s="54">
        <v>1383161.0</v>
      </c>
      <c r="D18" s="55">
        <v>1544345.0</v>
      </c>
      <c r="E18" s="55">
        <v>1739038.0</v>
      </c>
      <c r="F18" s="55">
        <v>1943297.0</v>
      </c>
      <c r="G18" s="55">
        <v>2104936.0</v>
      </c>
      <c r="H18" s="55">
        <v>2416651.0</v>
      </c>
      <c r="I18" s="55">
        <v>2560977.0</v>
      </c>
      <c r="J18" s="43">
        <f t="shared" ref="J18:Q18" si="13">I18*(1+J19)</f>
        <v>2765855.16</v>
      </c>
      <c r="K18" s="44">
        <f t="shared" si="13"/>
        <v>2987123.573</v>
      </c>
      <c r="L18" s="44">
        <f t="shared" si="13"/>
        <v>3211157.841</v>
      </c>
      <c r="M18" s="44">
        <f t="shared" si="13"/>
        <v>3451994.679</v>
      </c>
      <c r="N18" s="44">
        <f t="shared" si="13"/>
        <v>3693634.306</v>
      </c>
      <c r="O18" s="44">
        <f t="shared" si="13"/>
        <v>3952188.708</v>
      </c>
      <c r="P18" s="44">
        <f t="shared" si="13"/>
        <v>4209080.974</v>
      </c>
      <c r="Q18" s="44">
        <f t="shared" si="13"/>
        <v>4482671.237</v>
      </c>
      <c r="R18" s="44"/>
      <c r="S18" s="44"/>
      <c r="T18" s="44"/>
      <c r="U18" s="44"/>
      <c r="V18" s="44"/>
      <c r="W18" s="44"/>
      <c r="X18" s="44"/>
      <c r="Y18" s="44"/>
      <c r="Z18" s="44"/>
    </row>
    <row r="19">
      <c r="A19" s="73"/>
      <c r="B19" s="84" t="s">
        <v>60</v>
      </c>
      <c r="C19" s="94"/>
      <c r="D19" s="73">
        <f t="shared" ref="D19:I19" si="14">(D18/C18)-1</f>
        <v>0.1165330717</v>
      </c>
      <c r="E19" s="73">
        <f t="shared" si="14"/>
        <v>0.1260683332</v>
      </c>
      <c r="F19" s="73">
        <f t="shared" si="14"/>
        <v>0.1174551677</v>
      </c>
      <c r="G19" s="73">
        <f t="shared" si="14"/>
        <v>0.08317771293</v>
      </c>
      <c r="H19" s="73">
        <f t="shared" si="14"/>
        <v>0.1480876378</v>
      </c>
      <c r="I19" s="73">
        <f t="shared" si="14"/>
        <v>0.05972149061</v>
      </c>
      <c r="J19" s="75">
        <v>0.08</v>
      </c>
      <c r="K19" s="76">
        <v>0.08</v>
      </c>
      <c r="L19" s="76">
        <v>0.075</v>
      </c>
      <c r="M19" s="76">
        <v>0.075</v>
      </c>
      <c r="N19" s="76">
        <v>0.07</v>
      </c>
      <c r="O19" s="76">
        <v>0.07</v>
      </c>
      <c r="P19" s="76">
        <v>0.065</v>
      </c>
      <c r="Q19" s="76">
        <v>0.065</v>
      </c>
      <c r="R19" s="73"/>
      <c r="S19" s="73"/>
      <c r="T19" s="73"/>
      <c r="U19" s="73"/>
      <c r="V19" s="73"/>
      <c r="W19" s="73"/>
      <c r="X19" s="73"/>
      <c r="Y19" s="73"/>
      <c r="Z19" s="73"/>
    </row>
    <row r="20">
      <c r="B20" s="50" t="s">
        <v>21</v>
      </c>
      <c r="C20" s="35">
        <f t="shared" ref="C20:Q20" si="15">C18-C22</f>
        <v>1256006</v>
      </c>
      <c r="D20" s="31">
        <f t="shared" si="15"/>
        <v>1400215</v>
      </c>
      <c r="E20" s="31">
        <f t="shared" si="15"/>
        <v>1575961</v>
      </c>
      <c r="F20" s="31">
        <f t="shared" si="15"/>
        <v>1766583</v>
      </c>
      <c r="G20" s="31">
        <f t="shared" si="15"/>
        <v>1905092</v>
      </c>
      <c r="H20" s="31">
        <f t="shared" si="15"/>
        <v>2178231</v>
      </c>
      <c r="I20" s="31">
        <f t="shared" si="15"/>
        <v>2331100</v>
      </c>
      <c r="J20" s="35">
        <f t="shared" si="15"/>
        <v>2530757.471</v>
      </c>
      <c r="K20" s="31">
        <f t="shared" si="15"/>
        <v>2733218.069</v>
      </c>
      <c r="L20" s="31">
        <f t="shared" si="15"/>
        <v>2922153.635</v>
      </c>
      <c r="M20" s="31">
        <f t="shared" si="15"/>
        <v>3141315.158</v>
      </c>
      <c r="N20" s="31">
        <f t="shared" si="15"/>
        <v>3361207.219</v>
      </c>
      <c r="O20" s="31">
        <f t="shared" si="15"/>
        <v>3596491.724</v>
      </c>
      <c r="P20" s="31">
        <f t="shared" si="15"/>
        <v>3830263.686</v>
      </c>
      <c r="Q20" s="31">
        <f t="shared" si="15"/>
        <v>4101644.182</v>
      </c>
    </row>
    <row r="21">
      <c r="A21" s="73"/>
      <c r="B21" s="11" t="s">
        <v>57</v>
      </c>
      <c r="C21" s="94">
        <f t="shared" ref="C21:I21" si="16">C22/C18</f>
        <v>0.09193072968</v>
      </c>
      <c r="D21" s="73">
        <f t="shared" si="16"/>
        <v>0.09332759196</v>
      </c>
      <c r="E21" s="73">
        <f t="shared" si="16"/>
        <v>0.0937742591</v>
      </c>
      <c r="F21" s="73">
        <f t="shared" si="16"/>
        <v>0.09093514784</v>
      </c>
      <c r="G21" s="73">
        <f t="shared" si="16"/>
        <v>0.09494065378</v>
      </c>
      <c r="H21" s="73">
        <f t="shared" si="16"/>
        <v>0.09865719129</v>
      </c>
      <c r="I21" s="73">
        <f t="shared" si="16"/>
        <v>0.08976144651</v>
      </c>
      <c r="J21" s="75">
        <v>0.085</v>
      </c>
      <c r="K21" s="76">
        <v>0.085</v>
      </c>
      <c r="L21" s="76">
        <v>0.09</v>
      </c>
      <c r="M21" s="76">
        <v>0.09</v>
      </c>
      <c r="N21" s="76">
        <v>0.09</v>
      </c>
      <c r="O21" s="76">
        <v>0.09</v>
      </c>
      <c r="P21" s="76">
        <v>0.09</v>
      </c>
      <c r="Q21" s="76">
        <v>0.085</v>
      </c>
      <c r="R21" s="73"/>
      <c r="S21" s="73"/>
      <c r="T21" s="73"/>
      <c r="U21" s="73"/>
      <c r="V21" s="73"/>
      <c r="W21" s="73"/>
      <c r="X21" s="73"/>
      <c r="Y21" s="73"/>
      <c r="Z21" s="73"/>
    </row>
    <row r="22">
      <c r="A22" s="31"/>
      <c r="B22" s="50" t="s">
        <v>58</v>
      </c>
      <c r="C22" s="60">
        <v>127155.0</v>
      </c>
      <c r="D22" s="40">
        <v>144130.0</v>
      </c>
      <c r="E22" s="40">
        <v>163077.0</v>
      </c>
      <c r="F22" s="40">
        <v>176714.0</v>
      </c>
      <c r="G22" s="40">
        <v>199844.0</v>
      </c>
      <c r="H22" s="40">
        <v>238420.0</v>
      </c>
      <c r="I22" s="40">
        <v>229877.0</v>
      </c>
      <c r="J22" s="35">
        <f t="shared" ref="J22:Q22" si="17">J21*J18</f>
        <v>235097.6886</v>
      </c>
      <c r="K22" s="31">
        <f t="shared" si="17"/>
        <v>253905.5037</v>
      </c>
      <c r="L22" s="31">
        <f t="shared" si="17"/>
        <v>289004.2057</v>
      </c>
      <c r="M22" s="31">
        <f t="shared" si="17"/>
        <v>310679.5211</v>
      </c>
      <c r="N22" s="31">
        <f t="shared" si="17"/>
        <v>332427.0876</v>
      </c>
      <c r="O22" s="31">
        <f t="shared" si="17"/>
        <v>355696.9837</v>
      </c>
      <c r="P22" s="31">
        <f t="shared" si="17"/>
        <v>378817.2876</v>
      </c>
      <c r="Q22" s="31">
        <f t="shared" si="17"/>
        <v>381027.0552</v>
      </c>
      <c r="R22" s="31"/>
      <c r="S22" s="31"/>
      <c r="T22" s="31"/>
      <c r="U22" s="31"/>
      <c r="V22" s="31"/>
      <c r="W22" s="31"/>
      <c r="X22" s="31"/>
      <c r="Y22" s="31"/>
      <c r="Z22" s="31"/>
    </row>
    <row r="23">
      <c r="C23" s="15"/>
      <c r="J23" s="15"/>
    </row>
    <row r="24">
      <c r="A24" s="17"/>
      <c r="B24" s="97" t="s">
        <v>61</v>
      </c>
      <c r="C24" s="19">
        <f t="shared" ref="C24:Q24" si="18">C17</f>
        <v>2015</v>
      </c>
      <c r="D24" s="17">
        <f t="shared" si="18"/>
        <v>2016</v>
      </c>
      <c r="E24" s="17">
        <f t="shared" si="18"/>
        <v>2017</v>
      </c>
      <c r="F24" s="17">
        <f t="shared" si="18"/>
        <v>2018</v>
      </c>
      <c r="G24" s="17">
        <f t="shared" si="18"/>
        <v>2019</v>
      </c>
      <c r="H24" s="17">
        <f t="shared" si="18"/>
        <v>2020</v>
      </c>
      <c r="I24" s="17">
        <f t="shared" si="18"/>
        <v>2021</v>
      </c>
      <c r="J24" s="19">
        <f t="shared" si="18"/>
        <v>2022</v>
      </c>
      <c r="K24" s="17">
        <f t="shared" si="18"/>
        <v>2023</v>
      </c>
      <c r="L24" s="17">
        <f t="shared" si="18"/>
        <v>2024</v>
      </c>
      <c r="M24" s="17">
        <f t="shared" si="18"/>
        <v>2025</v>
      </c>
      <c r="N24" s="17">
        <f t="shared" si="18"/>
        <v>2026</v>
      </c>
      <c r="O24" s="17">
        <f t="shared" si="18"/>
        <v>2027</v>
      </c>
      <c r="P24" s="17">
        <f t="shared" si="18"/>
        <v>2028</v>
      </c>
      <c r="Q24" s="17">
        <f t="shared" si="18"/>
        <v>2029</v>
      </c>
      <c r="R24" s="17"/>
      <c r="S24" s="17"/>
      <c r="T24" s="17"/>
      <c r="U24" s="17"/>
      <c r="V24" s="17"/>
      <c r="W24" s="17"/>
      <c r="X24" s="17"/>
      <c r="Y24" s="17"/>
      <c r="Z24" s="17"/>
    </row>
    <row r="25">
      <c r="A25" s="44"/>
      <c r="B25" s="55" t="s">
        <v>49</v>
      </c>
      <c r="C25" s="54">
        <v>163643.0</v>
      </c>
      <c r="D25" s="55">
        <v>176999.0</v>
      </c>
      <c r="E25" s="55">
        <v>206708.0</v>
      </c>
      <c r="F25" s="55">
        <v>224747.0</v>
      </c>
      <c r="G25" s="55">
        <v>240975.0</v>
      </c>
      <c r="H25" s="55">
        <v>249757.0</v>
      </c>
      <c r="I25" s="55">
        <v>298036.0</v>
      </c>
      <c r="J25" s="43">
        <f t="shared" ref="J25:Q25" si="19">I25*(1+J26)</f>
        <v>315918.16</v>
      </c>
      <c r="K25" s="44">
        <f t="shared" si="19"/>
        <v>341191.6128</v>
      </c>
      <c r="L25" s="44">
        <f t="shared" si="19"/>
        <v>368486.9418</v>
      </c>
      <c r="M25" s="44">
        <f t="shared" si="19"/>
        <v>396123.4625</v>
      </c>
      <c r="N25" s="44">
        <f t="shared" si="19"/>
        <v>425832.7221</v>
      </c>
      <c r="O25" s="44">
        <f t="shared" si="19"/>
        <v>455641.0127</v>
      </c>
      <c r="P25" s="44">
        <f t="shared" si="19"/>
        <v>487535.8836</v>
      </c>
      <c r="Q25" s="44">
        <f t="shared" si="19"/>
        <v>521663.3954</v>
      </c>
      <c r="R25" s="44"/>
      <c r="S25" s="48"/>
      <c r="T25" s="44"/>
      <c r="U25" s="44"/>
      <c r="V25" s="44"/>
      <c r="W25" s="44"/>
      <c r="X25" s="44"/>
      <c r="Y25" s="44"/>
      <c r="Z25" s="44"/>
    </row>
    <row r="26">
      <c r="A26" s="73"/>
      <c r="B26" s="24" t="s">
        <v>50</v>
      </c>
      <c r="C26" s="94"/>
      <c r="D26" s="73">
        <f t="shared" ref="D26:I26" si="20">(D25/C25)-1</f>
        <v>0.08161668999</v>
      </c>
      <c r="E26" s="73">
        <f t="shared" si="20"/>
        <v>0.1678484059</v>
      </c>
      <c r="F26" s="73">
        <f t="shared" si="20"/>
        <v>0.08726803026</v>
      </c>
      <c r="G26" s="73">
        <f t="shared" si="20"/>
        <v>0.07220563567</v>
      </c>
      <c r="H26" s="73">
        <f t="shared" si="20"/>
        <v>0.03644361448</v>
      </c>
      <c r="I26" s="73">
        <f t="shared" si="20"/>
        <v>0.1933038914</v>
      </c>
      <c r="J26" s="75">
        <v>0.06</v>
      </c>
      <c r="K26" s="76">
        <v>0.08</v>
      </c>
      <c r="L26" s="76">
        <v>0.08</v>
      </c>
      <c r="M26" s="76">
        <v>0.075</v>
      </c>
      <c r="N26" s="76">
        <v>0.075</v>
      </c>
      <c r="O26" s="76">
        <v>0.07</v>
      </c>
      <c r="P26" s="76">
        <v>0.07</v>
      </c>
      <c r="Q26" s="76">
        <v>0.07</v>
      </c>
      <c r="R26" s="73"/>
      <c r="S26" s="73"/>
      <c r="T26" s="73"/>
      <c r="U26" s="73"/>
      <c r="V26" s="73"/>
      <c r="W26" s="73"/>
      <c r="X26" s="73"/>
      <c r="Y26" s="73"/>
      <c r="Z26" s="73"/>
    </row>
    <row r="27">
      <c r="A27" s="111"/>
      <c r="B27" s="99" t="s">
        <v>51</v>
      </c>
      <c r="C27" s="112">
        <v>0.078</v>
      </c>
      <c r="D27" s="113">
        <v>0.063</v>
      </c>
      <c r="E27" s="113">
        <v>0.034</v>
      </c>
      <c r="F27" s="113">
        <v>0.035</v>
      </c>
      <c r="G27" s="113">
        <v>0.019</v>
      </c>
      <c r="H27" s="113">
        <v>0.044</v>
      </c>
      <c r="I27" s="114">
        <v>0.08</v>
      </c>
      <c r="J27" s="112">
        <v>0.025</v>
      </c>
      <c r="K27" s="113">
        <v>0.025</v>
      </c>
      <c r="L27" s="113">
        <v>0.025</v>
      </c>
      <c r="M27" s="113">
        <v>0.025</v>
      </c>
      <c r="N27" s="113">
        <v>0.025</v>
      </c>
      <c r="O27" s="113">
        <v>0.025</v>
      </c>
      <c r="P27" s="113">
        <v>0.025</v>
      </c>
      <c r="Q27" s="113">
        <v>0.025</v>
      </c>
      <c r="R27" s="111"/>
      <c r="S27" s="111"/>
      <c r="T27" s="111"/>
      <c r="U27" s="111"/>
      <c r="V27" s="111"/>
      <c r="W27" s="111"/>
      <c r="X27" s="111"/>
      <c r="Y27" s="111"/>
      <c r="Z27" s="111"/>
    </row>
    <row r="28">
      <c r="A28" s="64"/>
      <c r="B28" s="115" t="s">
        <v>52</v>
      </c>
      <c r="C28" s="83"/>
      <c r="D28" s="64">
        <f t="shared" ref="D28:Q28" si="21">C25*(1+D27)</f>
        <v>173952.509</v>
      </c>
      <c r="E28" s="64">
        <f t="shared" si="21"/>
        <v>183016.966</v>
      </c>
      <c r="F28" s="64">
        <f t="shared" si="21"/>
        <v>213942.78</v>
      </c>
      <c r="G28" s="64">
        <f t="shared" si="21"/>
        <v>229017.193</v>
      </c>
      <c r="H28" s="64">
        <f t="shared" si="21"/>
        <v>251577.9</v>
      </c>
      <c r="I28" s="64">
        <f t="shared" si="21"/>
        <v>269737.56</v>
      </c>
      <c r="J28" s="83">
        <f t="shared" si="21"/>
        <v>305486.9</v>
      </c>
      <c r="K28" s="64">
        <f t="shared" si="21"/>
        <v>323816.114</v>
      </c>
      <c r="L28" s="64">
        <f t="shared" si="21"/>
        <v>349721.4031</v>
      </c>
      <c r="M28" s="64">
        <f t="shared" si="21"/>
        <v>377699.1154</v>
      </c>
      <c r="N28" s="64">
        <f t="shared" si="21"/>
        <v>406026.549</v>
      </c>
      <c r="O28" s="64">
        <f t="shared" si="21"/>
        <v>436478.5402</v>
      </c>
      <c r="P28" s="64">
        <f t="shared" si="21"/>
        <v>467032.038</v>
      </c>
      <c r="Q28" s="64">
        <f t="shared" si="21"/>
        <v>499724.2807</v>
      </c>
      <c r="R28" s="64"/>
      <c r="S28" s="64"/>
      <c r="T28" s="64"/>
      <c r="U28" s="64"/>
      <c r="V28" s="64"/>
      <c r="W28" s="64"/>
      <c r="X28" s="64"/>
      <c r="Y28" s="64"/>
      <c r="Z28" s="64"/>
    </row>
    <row r="29">
      <c r="B29" s="3" t="s">
        <v>53</v>
      </c>
      <c r="C29" s="15"/>
      <c r="D29" s="31">
        <f t="shared" ref="D29:Q29" si="22">D25-D28</f>
        <v>3046.491</v>
      </c>
      <c r="E29" s="31">
        <f t="shared" si="22"/>
        <v>23691.034</v>
      </c>
      <c r="F29" s="31">
        <f t="shared" si="22"/>
        <v>10804.22</v>
      </c>
      <c r="G29" s="31">
        <f t="shared" si="22"/>
        <v>11957.807</v>
      </c>
      <c r="H29" s="31">
        <f t="shared" si="22"/>
        <v>-1820.9</v>
      </c>
      <c r="I29" s="31">
        <f t="shared" si="22"/>
        <v>28298.44</v>
      </c>
      <c r="J29" s="35">
        <f t="shared" si="22"/>
        <v>10431.26</v>
      </c>
      <c r="K29" s="31">
        <f t="shared" si="22"/>
        <v>17375.4988</v>
      </c>
      <c r="L29" s="31">
        <f t="shared" si="22"/>
        <v>18765.5387</v>
      </c>
      <c r="M29" s="31">
        <f t="shared" si="22"/>
        <v>18424.34709</v>
      </c>
      <c r="N29" s="31">
        <f t="shared" si="22"/>
        <v>19806.17312</v>
      </c>
      <c r="O29" s="31">
        <f t="shared" si="22"/>
        <v>19162.4725</v>
      </c>
      <c r="P29" s="31">
        <f t="shared" si="22"/>
        <v>20503.84557</v>
      </c>
      <c r="Q29" s="31">
        <f t="shared" si="22"/>
        <v>21939.11476</v>
      </c>
    </row>
    <row r="30">
      <c r="A30" s="101"/>
      <c r="B30" s="102" t="s">
        <v>54</v>
      </c>
      <c r="C30" s="103">
        <v>7330.0</v>
      </c>
      <c r="D30" s="102">
        <v>8440.0</v>
      </c>
      <c r="E30" s="102">
        <v>9269.0</v>
      </c>
      <c r="F30" s="102">
        <v>10038.0</v>
      </c>
      <c r="G30" s="102">
        <v>10894.0</v>
      </c>
      <c r="H30" s="102">
        <v>11289.0</v>
      </c>
      <c r="I30" s="116">
        <v>12288.0</v>
      </c>
      <c r="J30" s="104">
        <f t="shared" ref="J30:Q30" si="23">I30*(1+J31)</f>
        <v>12963.84</v>
      </c>
      <c r="K30" s="101">
        <f t="shared" si="23"/>
        <v>13936.128</v>
      </c>
      <c r="L30" s="101">
        <f t="shared" si="23"/>
        <v>15051.01824</v>
      </c>
      <c r="M30" s="101">
        <f t="shared" si="23"/>
        <v>16255.0997</v>
      </c>
      <c r="N30" s="101">
        <f t="shared" si="23"/>
        <v>17474.23218</v>
      </c>
      <c r="O30" s="101">
        <f t="shared" si="23"/>
        <v>18697.42843</v>
      </c>
      <c r="P30" s="101">
        <f t="shared" si="23"/>
        <v>19819.27413</v>
      </c>
      <c r="Q30" s="101">
        <f t="shared" si="23"/>
        <v>20909.33421</v>
      </c>
      <c r="R30" s="101"/>
      <c r="S30" s="101"/>
      <c r="T30" s="101"/>
      <c r="U30" s="101"/>
      <c r="V30" s="101"/>
      <c r="W30" s="101"/>
      <c r="X30" s="101"/>
      <c r="Y30" s="101"/>
      <c r="Z30" s="101"/>
    </row>
    <row r="31">
      <c r="A31" s="48"/>
      <c r="B31" s="117" t="s">
        <v>55</v>
      </c>
      <c r="C31" s="47"/>
      <c r="D31" s="48">
        <f t="shared" ref="D31:I31" si="24">(D30/C30)-1</f>
        <v>0.1514324693</v>
      </c>
      <c r="E31" s="48">
        <f t="shared" si="24"/>
        <v>0.09822274882</v>
      </c>
      <c r="F31" s="48">
        <f t="shared" si="24"/>
        <v>0.08296472111</v>
      </c>
      <c r="G31" s="48">
        <f t="shared" si="24"/>
        <v>0.08527595138</v>
      </c>
      <c r="H31" s="48">
        <f t="shared" si="24"/>
        <v>0.03625849091</v>
      </c>
      <c r="I31" s="48">
        <f t="shared" si="24"/>
        <v>0.08849322349</v>
      </c>
      <c r="J31" s="118">
        <v>0.055</v>
      </c>
      <c r="K31" s="45">
        <v>0.075</v>
      </c>
      <c r="L31" s="45">
        <v>0.08</v>
      </c>
      <c r="M31" s="45">
        <v>0.08</v>
      </c>
      <c r="N31" s="45">
        <v>0.075</v>
      </c>
      <c r="O31" s="45">
        <v>0.07</v>
      </c>
      <c r="P31" s="45">
        <v>0.06</v>
      </c>
      <c r="Q31" s="45">
        <v>0.055</v>
      </c>
      <c r="R31" s="48"/>
      <c r="S31" s="48"/>
      <c r="T31" s="48"/>
      <c r="U31" s="48"/>
      <c r="V31" s="48"/>
      <c r="W31" s="48"/>
      <c r="X31" s="48"/>
      <c r="Y31" s="48"/>
      <c r="Z31" s="48"/>
    </row>
    <row r="32">
      <c r="B32" s="109" t="s">
        <v>56</v>
      </c>
      <c r="C32" s="15"/>
      <c r="D32" s="101">
        <f t="shared" ref="D32:Q32" si="25">D30-C30</f>
        <v>1110</v>
      </c>
      <c r="E32" s="101">
        <f t="shared" si="25"/>
        <v>829</v>
      </c>
      <c r="F32" s="101">
        <f t="shared" si="25"/>
        <v>769</v>
      </c>
      <c r="G32" s="101">
        <f t="shared" si="25"/>
        <v>856</v>
      </c>
      <c r="H32" s="101">
        <f t="shared" si="25"/>
        <v>395</v>
      </c>
      <c r="I32" s="101">
        <f t="shared" si="25"/>
        <v>999</v>
      </c>
      <c r="J32" s="104">
        <f t="shared" si="25"/>
        <v>675.84</v>
      </c>
      <c r="K32" s="101">
        <f t="shared" si="25"/>
        <v>972.288</v>
      </c>
      <c r="L32" s="101">
        <f t="shared" si="25"/>
        <v>1114.89024</v>
      </c>
      <c r="M32" s="101">
        <f t="shared" si="25"/>
        <v>1204.081459</v>
      </c>
      <c r="N32" s="101">
        <f t="shared" si="25"/>
        <v>1219.132477</v>
      </c>
      <c r="O32" s="101">
        <f t="shared" si="25"/>
        <v>1223.196252</v>
      </c>
      <c r="P32" s="101">
        <f t="shared" si="25"/>
        <v>1121.845706</v>
      </c>
      <c r="Q32" s="101">
        <f t="shared" si="25"/>
        <v>1090.060077</v>
      </c>
    </row>
    <row r="33">
      <c r="B33" s="49" t="s">
        <v>21</v>
      </c>
      <c r="C33" s="35">
        <f t="shared" ref="C33:Q33" si="26">C25-C35</f>
        <v>33042</v>
      </c>
      <c r="D33" s="31">
        <f t="shared" si="26"/>
        <v>38512</v>
      </c>
      <c r="E33" s="31">
        <f t="shared" si="26"/>
        <v>45445</v>
      </c>
      <c r="F33" s="31">
        <f t="shared" si="26"/>
        <v>50047</v>
      </c>
      <c r="G33" s="31">
        <f t="shared" si="26"/>
        <v>53657</v>
      </c>
      <c r="H33" s="31">
        <f t="shared" si="26"/>
        <v>52155</v>
      </c>
      <c r="I33" s="31">
        <f t="shared" si="26"/>
        <v>56163</v>
      </c>
      <c r="J33" s="35">
        <f t="shared" si="26"/>
        <v>63183.632</v>
      </c>
      <c r="K33" s="31">
        <f t="shared" si="26"/>
        <v>68238.32256</v>
      </c>
      <c r="L33" s="31">
        <f t="shared" si="26"/>
        <v>73697.38836</v>
      </c>
      <c r="M33" s="31">
        <f t="shared" si="26"/>
        <v>79224.69249</v>
      </c>
      <c r="N33" s="31">
        <f t="shared" si="26"/>
        <v>85166.54443</v>
      </c>
      <c r="O33" s="31">
        <f t="shared" si="26"/>
        <v>91128.20254</v>
      </c>
      <c r="P33" s="31">
        <f t="shared" si="26"/>
        <v>97507.17672</v>
      </c>
      <c r="Q33" s="31">
        <f t="shared" si="26"/>
        <v>104332.6791</v>
      </c>
    </row>
    <row r="34">
      <c r="A34" s="59"/>
      <c r="B34" s="93" t="s">
        <v>57</v>
      </c>
      <c r="C34" s="58">
        <f t="shared" ref="C34:I34" si="27">C35/C25</f>
        <v>0.7980848554</v>
      </c>
      <c r="D34" s="59">
        <f t="shared" si="27"/>
        <v>0.7824168498</v>
      </c>
      <c r="E34" s="59">
        <f t="shared" si="27"/>
        <v>0.7801488089</v>
      </c>
      <c r="F34" s="59">
        <f t="shared" si="27"/>
        <v>0.7773184959</v>
      </c>
      <c r="G34" s="59">
        <f t="shared" si="27"/>
        <v>0.7773337483</v>
      </c>
      <c r="H34" s="59">
        <f t="shared" si="27"/>
        <v>0.7911770241</v>
      </c>
      <c r="I34" s="59">
        <f t="shared" si="27"/>
        <v>0.8115563221</v>
      </c>
      <c r="J34" s="106">
        <v>0.8</v>
      </c>
      <c r="K34" s="107">
        <v>0.8</v>
      </c>
      <c r="L34" s="107">
        <v>0.8</v>
      </c>
      <c r="M34" s="107">
        <v>0.8</v>
      </c>
      <c r="N34" s="107">
        <v>0.8</v>
      </c>
      <c r="O34" s="107">
        <v>0.8</v>
      </c>
      <c r="P34" s="107">
        <v>0.8</v>
      </c>
      <c r="Q34" s="107">
        <v>0.8</v>
      </c>
      <c r="R34" s="59"/>
      <c r="S34" s="59"/>
      <c r="T34" s="59"/>
      <c r="U34" s="59"/>
      <c r="V34" s="59"/>
      <c r="W34" s="59"/>
      <c r="X34" s="59"/>
      <c r="Y34" s="59"/>
      <c r="Z34" s="59"/>
    </row>
    <row r="35">
      <c r="A35" s="31"/>
      <c r="B35" s="50" t="s">
        <v>58</v>
      </c>
      <c r="C35" s="60">
        <v>130601.0</v>
      </c>
      <c r="D35" s="40">
        <v>138487.0</v>
      </c>
      <c r="E35" s="40">
        <v>161263.0</v>
      </c>
      <c r="F35" s="40">
        <v>174700.0</v>
      </c>
      <c r="G35" s="40">
        <v>187318.0</v>
      </c>
      <c r="H35" s="40">
        <v>197602.0</v>
      </c>
      <c r="I35" s="40">
        <v>241873.0</v>
      </c>
      <c r="J35" s="35">
        <f t="shared" ref="J35:Q35" si="28">J34*J25</f>
        <v>252734.528</v>
      </c>
      <c r="K35" s="31">
        <f t="shared" si="28"/>
        <v>272953.2902</v>
      </c>
      <c r="L35" s="31">
        <f t="shared" si="28"/>
        <v>294789.5535</v>
      </c>
      <c r="M35" s="31">
        <f t="shared" si="28"/>
        <v>316898.77</v>
      </c>
      <c r="N35" s="31">
        <f t="shared" si="28"/>
        <v>340666.1777</v>
      </c>
      <c r="O35" s="31">
        <f t="shared" si="28"/>
        <v>364512.8102</v>
      </c>
      <c r="P35" s="31">
        <f t="shared" si="28"/>
        <v>390028.7069</v>
      </c>
      <c r="Q35" s="31">
        <f t="shared" si="28"/>
        <v>417330.7163</v>
      </c>
      <c r="R35" s="31"/>
      <c r="S35" s="31"/>
      <c r="T35" s="31"/>
      <c r="U35" s="31"/>
      <c r="V35" s="31"/>
      <c r="W35" s="31"/>
      <c r="X35" s="31"/>
      <c r="Y35" s="31"/>
      <c r="Z35" s="31"/>
    </row>
    <row r="36">
      <c r="C36" s="15"/>
      <c r="J36" s="15"/>
    </row>
    <row r="37">
      <c r="B37" s="119"/>
      <c r="C37" s="15"/>
      <c r="D37" s="119"/>
      <c r="E37" s="119"/>
      <c r="F37" s="119"/>
      <c r="G37" s="119"/>
      <c r="H37" s="119"/>
      <c r="I37" s="119"/>
      <c r="J37" s="15"/>
      <c r="K37" s="119"/>
      <c r="L37" s="119"/>
      <c r="M37" s="119"/>
      <c r="N37" s="119"/>
      <c r="O37" s="119"/>
      <c r="P37" s="119"/>
      <c r="Q37" s="119"/>
    </row>
    <row r="38">
      <c r="A38" s="33"/>
      <c r="B38" s="79" t="s">
        <v>62</v>
      </c>
      <c r="C38" s="78"/>
      <c r="D38" s="33"/>
      <c r="E38" s="33"/>
      <c r="F38" s="33"/>
      <c r="G38" s="33"/>
      <c r="H38" s="40"/>
      <c r="I38" s="3">
        <f t="shared" ref="I38:Q38" si="29">I24</f>
        <v>2021</v>
      </c>
      <c r="J38" s="96">
        <f t="shared" si="29"/>
        <v>2022</v>
      </c>
      <c r="K38" s="3">
        <f t="shared" si="29"/>
        <v>2023</v>
      </c>
      <c r="L38" s="3">
        <f t="shared" si="29"/>
        <v>2024</v>
      </c>
      <c r="M38" s="3">
        <f t="shared" si="29"/>
        <v>2025</v>
      </c>
      <c r="N38" s="3">
        <f t="shared" si="29"/>
        <v>2026</v>
      </c>
      <c r="O38" s="3">
        <f t="shared" si="29"/>
        <v>2027</v>
      </c>
      <c r="P38" s="3">
        <f t="shared" si="29"/>
        <v>2028</v>
      </c>
      <c r="Q38" s="3">
        <f t="shared" si="29"/>
        <v>2029</v>
      </c>
      <c r="R38" s="33"/>
      <c r="S38" s="33"/>
      <c r="T38" s="33"/>
      <c r="U38" s="33"/>
      <c r="V38" s="33"/>
      <c r="W38" s="33"/>
      <c r="X38" s="33"/>
      <c r="Y38" s="33"/>
      <c r="Z38" s="33"/>
    </row>
    <row r="39">
      <c r="B39" s="3" t="s">
        <v>63</v>
      </c>
      <c r="C39" s="15"/>
      <c r="D39" s="119"/>
      <c r="E39" s="119"/>
      <c r="F39" s="119"/>
      <c r="G39" s="119"/>
      <c r="H39" s="40"/>
      <c r="I39" s="40">
        <v>1.98E7</v>
      </c>
      <c r="J39" s="15"/>
      <c r="K39" s="119"/>
      <c r="L39" s="119"/>
      <c r="M39" s="119"/>
      <c r="N39" s="119"/>
      <c r="O39" s="119"/>
      <c r="P39" s="119"/>
      <c r="Q39" s="119"/>
    </row>
    <row r="40">
      <c r="A40" s="31"/>
      <c r="B40" s="40" t="s">
        <v>64</v>
      </c>
      <c r="C40" s="35"/>
      <c r="D40" s="31"/>
      <c r="E40" s="31"/>
      <c r="F40" s="31"/>
      <c r="G40" s="31"/>
      <c r="H40" s="40"/>
      <c r="I40" s="40">
        <v>1.75E7</v>
      </c>
      <c r="J40" s="3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>
      <c r="A41" s="31"/>
      <c r="B41" s="40" t="s">
        <v>65</v>
      </c>
      <c r="C41" s="35"/>
      <c r="D41" s="31"/>
      <c r="E41" s="31"/>
      <c r="F41" s="31"/>
      <c r="G41" s="31"/>
      <c r="H41" s="31"/>
      <c r="I41" s="31">
        <f>I39+I40</f>
        <v>37300000</v>
      </c>
      <c r="J41" s="35">
        <f t="shared" ref="J41:Q41" si="30">I41*(1+J42)</f>
        <v>38419000</v>
      </c>
      <c r="K41" s="31">
        <f t="shared" si="30"/>
        <v>39571570</v>
      </c>
      <c r="L41" s="31">
        <f t="shared" si="30"/>
        <v>40758717.1</v>
      </c>
      <c r="M41" s="31">
        <f t="shared" si="30"/>
        <v>41981478.61</v>
      </c>
      <c r="N41" s="31">
        <f t="shared" si="30"/>
        <v>43240922.97</v>
      </c>
      <c r="O41" s="31">
        <f t="shared" si="30"/>
        <v>44538150.66</v>
      </c>
      <c r="P41" s="31">
        <f t="shared" si="30"/>
        <v>45874295.18</v>
      </c>
      <c r="Q41" s="31">
        <f t="shared" si="30"/>
        <v>47250524.04</v>
      </c>
      <c r="R41" s="31"/>
      <c r="S41" s="31"/>
      <c r="T41" s="31"/>
      <c r="U41" s="31"/>
      <c r="V41" s="31"/>
      <c r="W41" s="31"/>
      <c r="X41" s="31"/>
      <c r="Y41" s="31"/>
      <c r="Z41" s="31"/>
    </row>
    <row r="42">
      <c r="A42" s="73"/>
      <c r="B42" s="3" t="s">
        <v>66</v>
      </c>
      <c r="C42" s="94"/>
      <c r="D42" s="73"/>
      <c r="E42" s="73"/>
      <c r="F42" s="73"/>
      <c r="G42" s="73"/>
      <c r="H42" s="73"/>
      <c r="I42" s="76">
        <v>0.03</v>
      </c>
      <c r="J42" s="75">
        <v>0.03</v>
      </c>
      <c r="K42" s="76">
        <v>0.03</v>
      </c>
      <c r="L42" s="76">
        <v>0.03</v>
      </c>
      <c r="M42" s="76">
        <v>0.03</v>
      </c>
      <c r="N42" s="76">
        <v>0.03</v>
      </c>
      <c r="O42" s="76">
        <v>0.03</v>
      </c>
      <c r="P42" s="76">
        <v>0.03</v>
      </c>
      <c r="Q42" s="76">
        <v>0.03</v>
      </c>
      <c r="R42" s="73"/>
      <c r="S42" s="73"/>
      <c r="T42" s="73"/>
      <c r="U42" s="73"/>
      <c r="V42" s="73"/>
      <c r="W42" s="73"/>
      <c r="X42" s="73"/>
      <c r="Y42" s="73"/>
      <c r="Z42" s="73"/>
    </row>
    <row r="43">
      <c r="B43" s="3" t="s">
        <v>67</v>
      </c>
      <c r="C43" s="15"/>
      <c r="D43" s="119"/>
      <c r="E43" s="119"/>
      <c r="F43" s="119"/>
      <c r="G43" s="119"/>
      <c r="H43" s="31"/>
      <c r="I43" s="40">
        <f>I49+I45</f>
        <v>9012333.333</v>
      </c>
      <c r="J43" s="35">
        <f t="shared" ref="J43:Q43" si="31">J45+J49</f>
        <v>9137030.333</v>
      </c>
      <c r="K43" s="31">
        <f t="shared" si="31"/>
        <v>9802684.88</v>
      </c>
      <c r="L43" s="31">
        <f t="shared" si="31"/>
        <v>10494965.61</v>
      </c>
      <c r="M43" s="31">
        <f t="shared" si="31"/>
        <v>11214937.57</v>
      </c>
      <c r="N43" s="31">
        <f t="shared" si="31"/>
        <v>11963708.4</v>
      </c>
      <c r="O43" s="31">
        <f t="shared" si="31"/>
        <v>12693759.97</v>
      </c>
      <c r="P43" s="31">
        <f t="shared" si="31"/>
        <v>13400693.23</v>
      </c>
      <c r="Q43" s="31">
        <f t="shared" si="31"/>
        <v>14132369.16</v>
      </c>
    </row>
    <row r="44">
      <c r="B44" s="3" t="s">
        <v>68</v>
      </c>
      <c r="C44" s="15"/>
      <c r="D44" s="119"/>
      <c r="E44" s="119"/>
      <c r="F44" s="119"/>
      <c r="G44" s="119"/>
      <c r="H44" s="119"/>
      <c r="I44" s="73">
        <f t="shared" ref="I44:Q44" si="32">I43/I41</f>
        <v>0.2416175156</v>
      </c>
      <c r="J44" s="94">
        <f t="shared" si="32"/>
        <v>0.237825824</v>
      </c>
      <c r="K44" s="73">
        <f t="shared" si="32"/>
        <v>0.2477203932</v>
      </c>
      <c r="L44" s="73">
        <f t="shared" si="32"/>
        <v>0.2574900869</v>
      </c>
      <c r="M44" s="73">
        <f t="shared" si="32"/>
        <v>0.2671401279</v>
      </c>
      <c r="N44" s="73">
        <f t="shared" si="32"/>
        <v>0.2766756022</v>
      </c>
      <c r="O44" s="73">
        <f t="shared" si="32"/>
        <v>0.2850086898</v>
      </c>
      <c r="P44" s="73">
        <f t="shared" si="32"/>
        <v>0.2921176921</v>
      </c>
      <c r="Q44" s="73">
        <f t="shared" si="32"/>
        <v>0.2990944429</v>
      </c>
    </row>
    <row r="45">
      <c r="A45" s="31"/>
      <c r="B45" s="40" t="s">
        <v>69</v>
      </c>
      <c r="C45" s="35"/>
      <c r="D45" s="31"/>
      <c r="E45" s="120">
        <v>490846.0</v>
      </c>
      <c r="F45" s="120">
        <v>514804.0</v>
      </c>
      <c r="G45" s="40">
        <v>453600.0</v>
      </c>
      <c r="H45" s="40">
        <v>486000.0</v>
      </c>
      <c r="I45" s="40">
        <v>479000.0</v>
      </c>
      <c r="J45" s="60">
        <f t="shared" ref="J45:Q45" si="33">I45*(1+J46)</f>
        <v>479000</v>
      </c>
      <c r="K45" s="40">
        <f t="shared" si="33"/>
        <v>479000</v>
      </c>
      <c r="L45" s="40">
        <f t="shared" si="33"/>
        <v>479000</v>
      </c>
      <c r="M45" s="40">
        <f t="shared" si="33"/>
        <v>479000</v>
      </c>
      <c r="N45" s="40">
        <f t="shared" si="33"/>
        <v>479000</v>
      </c>
      <c r="O45" s="40">
        <f t="shared" si="33"/>
        <v>479000</v>
      </c>
      <c r="P45" s="40">
        <f t="shared" si="33"/>
        <v>479000</v>
      </c>
      <c r="Q45" s="40">
        <f t="shared" si="33"/>
        <v>479000</v>
      </c>
      <c r="R45" s="31"/>
      <c r="S45" s="31"/>
      <c r="T45" s="31"/>
      <c r="U45" s="31"/>
      <c r="V45" s="31"/>
      <c r="W45" s="31"/>
      <c r="X45" s="31"/>
      <c r="Y45" s="31"/>
      <c r="Z45" s="31"/>
    </row>
    <row r="46">
      <c r="A46" s="73"/>
      <c r="B46" s="76"/>
      <c r="C46" s="94"/>
      <c r="D46" s="73"/>
      <c r="E46" s="121"/>
      <c r="F46" s="121">
        <f t="shared" ref="F46:I46" si="34">(F45/E45)-1</f>
        <v>0.04880960627</v>
      </c>
      <c r="G46" s="121">
        <f t="shared" si="34"/>
        <v>-0.1188879651</v>
      </c>
      <c r="H46" s="121">
        <f t="shared" si="34"/>
        <v>0.07142857143</v>
      </c>
      <c r="I46" s="121">
        <f t="shared" si="34"/>
        <v>-0.01440329218</v>
      </c>
      <c r="J46" s="75">
        <v>0.0</v>
      </c>
      <c r="K46" s="76">
        <v>0.0</v>
      </c>
      <c r="L46" s="76">
        <v>0.0</v>
      </c>
      <c r="M46" s="76">
        <v>0.0</v>
      </c>
      <c r="N46" s="76">
        <v>0.0</v>
      </c>
      <c r="O46" s="76">
        <v>0.0</v>
      </c>
      <c r="P46" s="76">
        <v>0.0</v>
      </c>
      <c r="Q46" s="76">
        <v>0.0</v>
      </c>
      <c r="R46" s="73"/>
      <c r="S46" s="73"/>
      <c r="T46" s="73"/>
      <c r="U46" s="73"/>
      <c r="V46" s="73"/>
      <c r="W46" s="73"/>
      <c r="X46" s="73"/>
      <c r="Y46" s="73"/>
      <c r="Z46" s="73"/>
    </row>
    <row r="47">
      <c r="A47" s="64"/>
      <c r="B47" s="115" t="s">
        <v>70</v>
      </c>
      <c r="C47" s="83"/>
      <c r="D47" s="64"/>
      <c r="E47" s="115">
        <v>351400.0</v>
      </c>
      <c r="F47" s="122">
        <v>391493.0</v>
      </c>
      <c r="G47" s="122">
        <v>428504.0</v>
      </c>
      <c r="H47" s="122">
        <v>503196.0</v>
      </c>
      <c r="I47" s="115">
        <v>512000.0</v>
      </c>
      <c r="J47" s="83">
        <f t="shared" ref="J47:Q47" si="35">J4-J45</f>
        <v>519481.82</v>
      </c>
      <c r="K47" s="64">
        <f t="shared" si="35"/>
        <v>559421.0928</v>
      </c>
      <c r="L47" s="64">
        <f t="shared" si="35"/>
        <v>600957.9365</v>
      </c>
      <c r="M47" s="64">
        <f t="shared" si="35"/>
        <v>644156.254</v>
      </c>
      <c r="N47" s="64">
        <f t="shared" si="35"/>
        <v>689082.5041</v>
      </c>
      <c r="O47" s="64">
        <f t="shared" si="35"/>
        <v>732885.598</v>
      </c>
      <c r="P47" s="64">
        <f t="shared" si="35"/>
        <v>775301.594</v>
      </c>
      <c r="Q47" s="64">
        <f t="shared" si="35"/>
        <v>819202.1498</v>
      </c>
      <c r="R47" s="64"/>
      <c r="S47" s="64"/>
      <c r="T47" s="64"/>
      <c r="U47" s="64"/>
      <c r="V47" s="64"/>
      <c r="W47" s="64"/>
      <c r="X47" s="64"/>
      <c r="Y47" s="64"/>
      <c r="Z47" s="64"/>
    </row>
    <row r="48">
      <c r="A48" s="73"/>
      <c r="B48" s="3" t="s">
        <v>13</v>
      </c>
      <c r="C48" s="94"/>
      <c r="D48" s="73"/>
      <c r="E48" s="76"/>
      <c r="F48" s="121">
        <f t="shared" ref="F48:Q48" si="36">(F47/E47)-1</f>
        <v>0.1140950484</v>
      </c>
      <c r="G48" s="121">
        <f t="shared" si="36"/>
        <v>0.0945380888</v>
      </c>
      <c r="H48" s="121">
        <f t="shared" si="36"/>
        <v>0.1743087579</v>
      </c>
      <c r="I48" s="121">
        <f t="shared" si="36"/>
        <v>0.01749616452</v>
      </c>
      <c r="J48" s="123">
        <f t="shared" si="36"/>
        <v>0.01461292969</v>
      </c>
      <c r="K48" s="121">
        <f t="shared" si="36"/>
        <v>0.07688290766</v>
      </c>
      <c r="L48" s="121">
        <f t="shared" si="36"/>
        <v>0.07424969177</v>
      </c>
      <c r="M48" s="121">
        <f t="shared" si="36"/>
        <v>0.07188243109</v>
      </c>
      <c r="N48" s="121">
        <f t="shared" si="36"/>
        <v>0.06974433592</v>
      </c>
      <c r="O48" s="121">
        <f t="shared" si="36"/>
        <v>0.06356727045</v>
      </c>
      <c r="P48" s="121">
        <f t="shared" si="36"/>
        <v>0.05787533013</v>
      </c>
      <c r="Q48" s="121">
        <f t="shared" si="36"/>
        <v>0.05662384307</v>
      </c>
      <c r="R48" s="73"/>
      <c r="S48" s="73"/>
      <c r="T48" s="73"/>
      <c r="U48" s="73"/>
      <c r="V48" s="73"/>
      <c r="W48" s="73"/>
      <c r="X48" s="73"/>
      <c r="Y48" s="73"/>
      <c r="Z48" s="73"/>
    </row>
    <row r="49">
      <c r="B49" s="3" t="s">
        <v>71</v>
      </c>
      <c r="C49" s="83">
        <f t="shared" ref="C49:Q49" si="37">C47*(100/6)</f>
        <v>0</v>
      </c>
      <c r="D49" s="64">
        <f t="shared" si="37"/>
        <v>0</v>
      </c>
      <c r="E49" s="64">
        <f t="shared" si="37"/>
        <v>5856666.667</v>
      </c>
      <c r="F49" s="64">
        <f t="shared" si="37"/>
        <v>6524883.333</v>
      </c>
      <c r="G49" s="64">
        <f t="shared" si="37"/>
        <v>7141733.333</v>
      </c>
      <c r="H49" s="64">
        <f t="shared" si="37"/>
        <v>8386600</v>
      </c>
      <c r="I49" s="64">
        <f t="shared" si="37"/>
        <v>8533333.333</v>
      </c>
      <c r="J49" s="83">
        <f t="shared" si="37"/>
        <v>8658030.333</v>
      </c>
      <c r="K49" s="64">
        <f t="shared" si="37"/>
        <v>9323684.88</v>
      </c>
      <c r="L49" s="64">
        <f t="shared" si="37"/>
        <v>10015965.61</v>
      </c>
      <c r="M49" s="64">
        <f t="shared" si="37"/>
        <v>10735937.57</v>
      </c>
      <c r="N49" s="64">
        <f t="shared" si="37"/>
        <v>11484708.4</v>
      </c>
      <c r="O49" s="64">
        <f t="shared" si="37"/>
        <v>12214759.97</v>
      </c>
      <c r="P49" s="64">
        <f t="shared" si="37"/>
        <v>12921693.23</v>
      </c>
      <c r="Q49" s="64">
        <f t="shared" si="37"/>
        <v>13653369.16</v>
      </c>
    </row>
    <row r="50">
      <c r="B50" s="119"/>
      <c r="C50" s="15"/>
      <c r="D50" s="119"/>
      <c r="E50" s="119"/>
      <c r="F50" s="119"/>
      <c r="G50" s="119"/>
      <c r="H50" s="119"/>
      <c r="I50" s="119"/>
      <c r="J50" s="15"/>
      <c r="K50" s="119"/>
      <c r="L50" s="119"/>
      <c r="M50" s="119"/>
      <c r="N50" s="119"/>
      <c r="O50" s="119"/>
      <c r="P50" s="119"/>
      <c r="Q50" s="119"/>
    </row>
    <row r="51">
      <c r="A51" s="124"/>
      <c r="B51" s="125" t="s">
        <v>72</v>
      </c>
      <c r="C51" s="126"/>
      <c r="D51" s="124"/>
      <c r="E51" s="124">
        <f t="shared" ref="E51:Q51" si="38">E45/E4</f>
        <v>0.5827912229</v>
      </c>
      <c r="F51" s="124">
        <f t="shared" si="38"/>
        <v>0.568030127</v>
      </c>
      <c r="G51" s="124">
        <f t="shared" si="38"/>
        <v>0.5142483992</v>
      </c>
      <c r="H51" s="124">
        <f t="shared" si="38"/>
        <v>0.4915222525</v>
      </c>
      <c r="I51" s="124">
        <f t="shared" si="38"/>
        <v>0.4701337477</v>
      </c>
      <c r="J51" s="126">
        <f t="shared" si="38"/>
        <v>0.4797283139</v>
      </c>
      <c r="K51" s="124">
        <f t="shared" si="38"/>
        <v>0.4612772249</v>
      </c>
      <c r="L51" s="124">
        <f t="shared" si="38"/>
        <v>0.4435357932</v>
      </c>
      <c r="M51" s="124">
        <f t="shared" si="38"/>
        <v>0.4264767242</v>
      </c>
      <c r="N51" s="124">
        <f t="shared" si="38"/>
        <v>0.4100737733</v>
      </c>
      <c r="O51" s="124">
        <f t="shared" si="38"/>
        <v>0.3952518297</v>
      </c>
      <c r="P51" s="124">
        <f t="shared" si="38"/>
        <v>0.3818858258</v>
      </c>
      <c r="Q51" s="124">
        <f t="shared" si="38"/>
        <v>0.3689718124</v>
      </c>
      <c r="R51" s="31"/>
      <c r="S51" s="124"/>
      <c r="T51" s="124"/>
      <c r="U51" s="124"/>
      <c r="V51" s="124"/>
      <c r="W51" s="124"/>
      <c r="X51" s="124"/>
      <c r="Y51" s="124"/>
      <c r="Z51" s="124"/>
    </row>
    <row r="52">
      <c r="A52" s="124"/>
      <c r="B52" s="125" t="s">
        <v>73</v>
      </c>
      <c r="C52" s="126"/>
      <c r="D52" s="124"/>
      <c r="E52" s="124">
        <f t="shared" ref="E52:Q52" si="39">E47/E4</f>
        <v>0.4172242123</v>
      </c>
      <c r="F52" s="124">
        <f t="shared" si="39"/>
        <v>0.431969873</v>
      </c>
      <c r="G52" s="124">
        <f t="shared" si="39"/>
        <v>0.485796949</v>
      </c>
      <c r="H52" s="124">
        <f t="shared" si="39"/>
        <v>0.5089136448</v>
      </c>
      <c r="I52" s="124">
        <f t="shared" si="39"/>
        <v>0.5025229202</v>
      </c>
      <c r="J52" s="126">
        <f t="shared" si="39"/>
        <v>0.5202716861</v>
      </c>
      <c r="K52" s="124">
        <f t="shared" si="39"/>
        <v>0.5387227751</v>
      </c>
      <c r="L52" s="124">
        <f t="shared" si="39"/>
        <v>0.5564642068</v>
      </c>
      <c r="M52" s="124">
        <f t="shared" si="39"/>
        <v>0.5735232758</v>
      </c>
      <c r="N52" s="124">
        <f t="shared" si="39"/>
        <v>0.5899262267</v>
      </c>
      <c r="O52" s="124">
        <f t="shared" si="39"/>
        <v>0.6047481703</v>
      </c>
      <c r="P52" s="124">
        <f t="shared" si="39"/>
        <v>0.6181141742</v>
      </c>
      <c r="Q52" s="124">
        <f t="shared" si="39"/>
        <v>0.6310281876</v>
      </c>
      <c r="R52" s="31"/>
      <c r="S52" s="124"/>
      <c r="T52" s="124"/>
      <c r="U52" s="124"/>
      <c r="V52" s="124"/>
      <c r="W52" s="124"/>
      <c r="X52" s="124"/>
      <c r="Y52" s="124"/>
      <c r="Z52" s="124"/>
    </row>
    <row r="53">
      <c r="C53" s="15"/>
      <c r="J53" s="35"/>
      <c r="K53" s="31"/>
      <c r="L53" s="31"/>
      <c r="M53" s="31"/>
      <c r="N53" s="31"/>
      <c r="O53" s="31"/>
      <c r="P53" s="31"/>
      <c r="Q53" s="31"/>
      <c r="R53" s="31"/>
    </row>
    <row r="54">
      <c r="A54" s="3" t="s">
        <v>74</v>
      </c>
      <c r="C54" s="15"/>
      <c r="J54" s="35"/>
      <c r="K54" s="31"/>
      <c r="L54" s="31"/>
      <c r="M54" s="31"/>
      <c r="N54" s="31"/>
      <c r="O54" s="31"/>
      <c r="P54" s="31"/>
      <c r="Q54" s="31"/>
      <c r="R54" s="31"/>
    </row>
    <row r="55">
      <c r="C55" s="15"/>
      <c r="J55" s="35"/>
      <c r="K55" s="31"/>
      <c r="L55" s="31"/>
      <c r="M55" s="31"/>
      <c r="N55" s="31"/>
      <c r="O55" s="31"/>
      <c r="P55" s="31"/>
      <c r="Q55" s="31"/>
      <c r="R55" s="31"/>
    </row>
    <row r="56">
      <c r="C56" s="15"/>
      <c r="J56" s="35"/>
      <c r="K56" s="31"/>
      <c r="L56" s="31"/>
      <c r="M56" s="31"/>
      <c r="N56" s="31"/>
      <c r="O56" s="31"/>
      <c r="P56" s="31"/>
      <c r="Q56" s="31"/>
      <c r="R56" s="31"/>
    </row>
    <row r="57">
      <c r="A57" s="3" t="s">
        <v>75</v>
      </c>
      <c r="C57" s="15"/>
      <c r="J57" s="15"/>
    </row>
    <row r="58">
      <c r="C58" s="15"/>
      <c r="J58" s="15"/>
    </row>
    <row r="59">
      <c r="C59" s="15"/>
      <c r="J59" s="15"/>
    </row>
    <row r="60">
      <c r="C60" s="15"/>
      <c r="J60" s="15"/>
    </row>
    <row r="61">
      <c r="C61" s="15"/>
      <c r="J61" s="15"/>
    </row>
    <row r="62">
      <c r="C62" s="15"/>
      <c r="J62" s="15"/>
    </row>
    <row r="63">
      <c r="C63" s="15"/>
      <c r="J63" s="15"/>
    </row>
    <row r="64">
      <c r="C64" s="15"/>
      <c r="J64" s="15"/>
    </row>
    <row r="65">
      <c r="C65" s="15"/>
      <c r="J65" s="15"/>
    </row>
    <row r="66">
      <c r="C66" s="15"/>
      <c r="J66" s="15"/>
    </row>
    <row r="67">
      <c r="C67" s="15"/>
      <c r="J67" s="15"/>
    </row>
    <row r="68">
      <c r="C68" s="15"/>
      <c r="J68" s="15"/>
    </row>
    <row r="69">
      <c r="C69" s="15"/>
      <c r="J69" s="15"/>
    </row>
    <row r="70">
      <c r="C70" s="15"/>
      <c r="J70" s="15"/>
    </row>
    <row r="71">
      <c r="C71" s="15"/>
      <c r="J71" s="15"/>
    </row>
    <row r="72">
      <c r="C72" s="15"/>
      <c r="J72" s="15"/>
    </row>
    <row r="73">
      <c r="C73" s="15"/>
      <c r="J73" s="15"/>
    </row>
    <row r="74">
      <c r="C74" s="15"/>
      <c r="J74" s="15"/>
    </row>
    <row r="75">
      <c r="C75" s="15"/>
      <c r="J75" s="15"/>
    </row>
    <row r="76">
      <c r="C76" s="15"/>
      <c r="J76" s="15"/>
    </row>
    <row r="77">
      <c r="C77" s="15"/>
      <c r="J77" s="15"/>
    </row>
    <row r="78">
      <c r="C78" s="15"/>
      <c r="J78" s="15"/>
    </row>
    <row r="79">
      <c r="C79" s="15"/>
      <c r="J79" s="15"/>
    </row>
    <row r="80">
      <c r="C80" s="15"/>
      <c r="J80" s="15"/>
    </row>
    <row r="81">
      <c r="C81" s="15"/>
      <c r="J81" s="15"/>
    </row>
    <row r="82">
      <c r="C82" s="15"/>
      <c r="J82" s="15"/>
    </row>
    <row r="83">
      <c r="C83" s="15"/>
      <c r="J83" s="15"/>
    </row>
    <row r="84">
      <c r="C84" s="15"/>
      <c r="J84" s="15"/>
    </row>
    <row r="85">
      <c r="C85" s="15"/>
      <c r="J85" s="15"/>
    </row>
    <row r="86">
      <c r="C86" s="15"/>
      <c r="J86" s="15"/>
    </row>
    <row r="87">
      <c r="C87" s="15"/>
      <c r="J87" s="15"/>
    </row>
    <row r="88">
      <c r="C88" s="15"/>
      <c r="J88" s="15"/>
    </row>
    <row r="89">
      <c r="C89" s="15"/>
      <c r="J89" s="15"/>
    </row>
    <row r="90">
      <c r="C90" s="15"/>
      <c r="J90" s="15"/>
    </row>
    <row r="91">
      <c r="C91" s="15"/>
      <c r="J91" s="15"/>
    </row>
    <row r="92">
      <c r="C92" s="15"/>
      <c r="J92" s="15"/>
    </row>
    <row r="93">
      <c r="C93" s="15"/>
      <c r="J93" s="15"/>
    </row>
    <row r="94">
      <c r="C94" s="15"/>
      <c r="J94" s="15"/>
    </row>
    <row r="95">
      <c r="C95" s="15"/>
      <c r="J95" s="15"/>
    </row>
    <row r="96">
      <c r="C96" s="15"/>
      <c r="J96" s="15"/>
    </row>
    <row r="97">
      <c r="C97" s="15"/>
      <c r="J97" s="15"/>
    </row>
    <row r="98">
      <c r="C98" s="15"/>
      <c r="J98" s="15"/>
    </row>
    <row r="99">
      <c r="C99" s="15"/>
      <c r="J99" s="15"/>
    </row>
    <row r="100">
      <c r="C100" s="15"/>
      <c r="J100" s="15"/>
    </row>
    <row r="101">
      <c r="C101" s="15"/>
      <c r="J101" s="15"/>
    </row>
    <row r="102">
      <c r="C102" s="15"/>
      <c r="J102" s="15"/>
    </row>
    <row r="103">
      <c r="C103" s="15"/>
      <c r="J103" s="15"/>
    </row>
    <row r="104">
      <c r="C104" s="15"/>
      <c r="J104" s="15"/>
    </row>
    <row r="105">
      <c r="C105" s="15"/>
      <c r="J105" s="15"/>
    </row>
    <row r="106">
      <c r="C106" s="15"/>
      <c r="J106" s="15"/>
    </row>
    <row r="107">
      <c r="C107" s="15"/>
      <c r="J107" s="15"/>
    </row>
    <row r="108">
      <c r="C108" s="15"/>
      <c r="J108" s="15"/>
    </row>
    <row r="109">
      <c r="C109" s="15"/>
      <c r="J109" s="15"/>
    </row>
    <row r="110">
      <c r="C110" s="15"/>
      <c r="J110" s="15"/>
    </row>
    <row r="111">
      <c r="C111" s="15"/>
      <c r="J111" s="15"/>
    </row>
    <row r="112">
      <c r="C112" s="15"/>
      <c r="J112" s="15"/>
    </row>
    <row r="113">
      <c r="C113" s="15"/>
      <c r="J113" s="15"/>
    </row>
    <row r="114">
      <c r="C114" s="15"/>
      <c r="J114" s="15"/>
    </row>
    <row r="115">
      <c r="C115" s="15"/>
      <c r="J115" s="15"/>
    </row>
    <row r="116">
      <c r="C116" s="15"/>
      <c r="J116" s="15"/>
    </row>
    <row r="117">
      <c r="C117" s="15"/>
      <c r="J117" s="15"/>
    </row>
    <row r="118">
      <c r="C118" s="15"/>
      <c r="J118" s="15"/>
    </row>
    <row r="119">
      <c r="C119" s="15"/>
      <c r="J119" s="15"/>
    </row>
    <row r="120">
      <c r="C120" s="15"/>
      <c r="J120" s="15"/>
    </row>
    <row r="121">
      <c r="C121" s="15"/>
      <c r="J121" s="15"/>
    </row>
    <row r="122">
      <c r="C122" s="15"/>
      <c r="J122" s="15"/>
    </row>
    <row r="123">
      <c r="C123" s="15"/>
      <c r="J123" s="15"/>
    </row>
    <row r="124">
      <c r="C124" s="15"/>
      <c r="J124" s="15"/>
    </row>
    <row r="125">
      <c r="C125" s="15"/>
      <c r="J125" s="15"/>
    </row>
    <row r="126">
      <c r="C126" s="15"/>
      <c r="J126" s="15"/>
    </row>
    <row r="127">
      <c r="C127" s="15"/>
      <c r="J127" s="15"/>
    </row>
    <row r="128">
      <c r="C128" s="15"/>
      <c r="J128" s="15"/>
    </row>
    <row r="129">
      <c r="C129" s="15"/>
      <c r="J129" s="15"/>
    </row>
    <row r="130">
      <c r="C130" s="15"/>
      <c r="J130" s="15"/>
    </row>
    <row r="131">
      <c r="C131" s="15"/>
      <c r="J131" s="15"/>
    </row>
    <row r="132">
      <c r="C132" s="15"/>
      <c r="J132" s="15"/>
    </row>
    <row r="133">
      <c r="C133" s="15"/>
      <c r="J133" s="15"/>
    </row>
    <row r="134">
      <c r="C134" s="15"/>
      <c r="J134" s="15"/>
    </row>
    <row r="135">
      <c r="C135" s="15"/>
      <c r="J135" s="15"/>
    </row>
    <row r="136">
      <c r="C136" s="15"/>
      <c r="J136" s="15"/>
    </row>
    <row r="137">
      <c r="C137" s="15"/>
      <c r="J137" s="15"/>
    </row>
    <row r="138">
      <c r="C138" s="15"/>
      <c r="J138" s="15"/>
    </row>
    <row r="139">
      <c r="C139" s="15"/>
      <c r="J139" s="15"/>
    </row>
    <row r="140">
      <c r="C140" s="15"/>
      <c r="J140" s="15"/>
    </row>
    <row r="141">
      <c r="C141" s="15"/>
      <c r="J141" s="15"/>
    </row>
    <row r="142">
      <c r="C142" s="15"/>
      <c r="J142" s="15"/>
    </row>
    <row r="143">
      <c r="C143" s="15"/>
      <c r="J143" s="15"/>
    </row>
    <row r="144">
      <c r="C144" s="15"/>
      <c r="J144" s="15"/>
    </row>
    <row r="145">
      <c r="C145" s="15"/>
      <c r="J145" s="15"/>
    </row>
    <row r="146">
      <c r="C146" s="15"/>
      <c r="J146" s="15"/>
    </row>
    <row r="147">
      <c r="C147" s="15"/>
      <c r="J147" s="15"/>
    </row>
    <row r="148">
      <c r="C148" s="15"/>
      <c r="J148" s="15"/>
    </row>
    <row r="149">
      <c r="C149" s="15"/>
      <c r="J149" s="15"/>
    </row>
    <row r="150">
      <c r="C150" s="15"/>
      <c r="J150" s="15"/>
    </row>
    <row r="151">
      <c r="C151" s="15"/>
      <c r="J151" s="15"/>
    </row>
    <row r="152">
      <c r="C152" s="15"/>
      <c r="J152" s="15"/>
    </row>
    <row r="153">
      <c r="C153" s="15"/>
      <c r="J153" s="15"/>
    </row>
    <row r="154">
      <c r="C154" s="15"/>
      <c r="J154" s="15"/>
    </row>
    <row r="155">
      <c r="C155" s="15"/>
      <c r="J155" s="15"/>
    </row>
    <row r="156">
      <c r="C156" s="15"/>
      <c r="J156" s="15"/>
    </row>
    <row r="157">
      <c r="C157" s="15"/>
      <c r="J157" s="15"/>
    </row>
    <row r="158">
      <c r="C158" s="15"/>
      <c r="J158" s="15"/>
    </row>
    <row r="159">
      <c r="C159" s="15"/>
      <c r="J159" s="15"/>
    </row>
    <row r="160">
      <c r="C160" s="15"/>
      <c r="J160" s="15"/>
    </row>
    <row r="161">
      <c r="C161" s="15"/>
      <c r="J161" s="15"/>
    </row>
    <row r="162">
      <c r="C162" s="15"/>
      <c r="J162" s="15"/>
    </row>
    <row r="163">
      <c r="C163" s="15"/>
      <c r="J163" s="15"/>
    </row>
    <row r="164">
      <c r="C164" s="15"/>
      <c r="J164" s="15"/>
    </row>
    <row r="165">
      <c r="C165" s="15"/>
      <c r="J165" s="15"/>
    </row>
    <row r="166">
      <c r="C166" s="15"/>
      <c r="J166" s="15"/>
    </row>
    <row r="167">
      <c r="C167" s="15"/>
      <c r="J167" s="15"/>
    </row>
    <row r="168">
      <c r="C168" s="15"/>
      <c r="J168" s="15"/>
    </row>
    <row r="169">
      <c r="C169" s="15"/>
      <c r="J169" s="15"/>
    </row>
    <row r="170">
      <c r="C170" s="15"/>
      <c r="J170" s="15"/>
    </row>
    <row r="171">
      <c r="C171" s="15"/>
      <c r="J171" s="15"/>
    </row>
    <row r="172">
      <c r="C172" s="15"/>
      <c r="J172" s="15"/>
    </row>
    <row r="173">
      <c r="C173" s="15"/>
      <c r="J173" s="15"/>
    </row>
    <row r="174">
      <c r="C174" s="15"/>
      <c r="J174" s="15"/>
    </row>
    <row r="175">
      <c r="C175" s="15"/>
      <c r="J175" s="15"/>
    </row>
    <row r="176">
      <c r="C176" s="15"/>
      <c r="J176" s="15"/>
    </row>
    <row r="177">
      <c r="C177" s="15"/>
      <c r="J177" s="15"/>
    </row>
    <row r="178">
      <c r="C178" s="15"/>
      <c r="J178" s="15"/>
    </row>
    <row r="179">
      <c r="C179" s="15"/>
      <c r="J179" s="15"/>
    </row>
    <row r="180">
      <c r="C180" s="15"/>
      <c r="J180" s="15"/>
    </row>
    <row r="181">
      <c r="C181" s="15"/>
      <c r="J181" s="15"/>
    </row>
    <row r="182">
      <c r="C182" s="15"/>
      <c r="J182" s="15"/>
    </row>
    <row r="183">
      <c r="C183" s="15"/>
      <c r="J183" s="15"/>
    </row>
    <row r="184">
      <c r="C184" s="15"/>
      <c r="J184" s="15"/>
    </row>
    <row r="185">
      <c r="C185" s="15"/>
      <c r="J185" s="15"/>
    </row>
    <row r="186">
      <c r="C186" s="15"/>
      <c r="J186" s="15"/>
    </row>
    <row r="187">
      <c r="C187" s="15"/>
      <c r="J187" s="15"/>
    </row>
    <row r="188">
      <c r="C188" s="15"/>
      <c r="J188" s="15"/>
    </row>
    <row r="189">
      <c r="C189" s="15"/>
      <c r="J189" s="15"/>
    </row>
    <row r="190">
      <c r="C190" s="15"/>
      <c r="J190" s="15"/>
    </row>
    <row r="191">
      <c r="C191" s="15"/>
      <c r="J191" s="15"/>
    </row>
    <row r="192">
      <c r="C192" s="15"/>
      <c r="J192" s="15"/>
    </row>
    <row r="193">
      <c r="C193" s="15"/>
      <c r="J193" s="15"/>
    </row>
    <row r="194">
      <c r="C194" s="15"/>
      <c r="J194" s="15"/>
    </row>
    <row r="195">
      <c r="C195" s="15"/>
      <c r="J195" s="15"/>
    </row>
    <row r="196">
      <c r="C196" s="15"/>
      <c r="J196" s="15"/>
    </row>
    <row r="197">
      <c r="C197" s="15"/>
      <c r="J197" s="15"/>
    </row>
    <row r="198">
      <c r="C198" s="15"/>
      <c r="J198" s="15"/>
    </row>
    <row r="199">
      <c r="C199" s="15"/>
      <c r="J199" s="15"/>
    </row>
    <row r="200">
      <c r="C200" s="15"/>
      <c r="J200" s="15"/>
    </row>
    <row r="201">
      <c r="C201" s="15"/>
      <c r="J201" s="15"/>
    </row>
    <row r="202">
      <c r="C202" s="15"/>
      <c r="J202" s="15"/>
    </row>
    <row r="203">
      <c r="C203" s="15"/>
      <c r="J203" s="15"/>
    </row>
    <row r="204">
      <c r="C204" s="15"/>
      <c r="J204" s="15"/>
    </row>
    <row r="205">
      <c r="C205" s="15"/>
      <c r="J205" s="15"/>
    </row>
    <row r="206">
      <c r="C206" s="15"/>
      <c r="J206" s="15"/>
    </row>
    <row r="207">
      <c r="C207" s="15"/>
      <c r="J207" s="15"/>
    </row>
    <row r="208">
      <c r="C208" s="15"/>
      <c r="J208" s="15"/>
    </row>
    <row r="209">
      <c r="C209" s="15"/>
      <c r="J209" s="15"/>
    </row>
    <row r="210">
      <c r="C210" s="15"/>
      <c r="J210" s="15"/>
    </row>
    <row r="211">
      <c r="C211" s="15"/>
      <c r="J211" s="15"/>
    </row>
    <row r="212">
      <c r="C212" s="15"/>
      <c r="J212" s="15"/>
    </row>
    <row r="213">
      <c r="C213" s="15"/>
      <c r="J213" s="15"/>
    </row>
    <row r="214">
      <c r="C214" s="15"/>
      <c r="J214" s="15"/>
    </row>
    <row r="215">
      <c r="C215" s="15"/>
      <c r="J215" s="15"/>
    </row>
    <row r="216">
      <c r="C216" s="15"/>
      <c r="J216" s="15"/>
    </row>
    <row r="217">
      <c r="C217" s="15"/>
      <c r="J217" s="15"/>
    </row>
    <row r="218">
      <c r="C218" s="15"/>
      <c r="J218" s="15"/>
    </row>
    <row r="219">
      <c r="C219" s="15"/>
      <c r="J219" s="15"/>
    </row>
    <row r="220">
      <c r="C220" s="15"/>
      <c r="J220" s="15"/>
    </row>
    <row r="221">
      <c r="C221" s="15"/>
      <c r="J221" s="15"/>
    </row>
    <row r="222">
      <c r="C222" s="15"/>
      <c r="J222" s="15"/>
    </row>
    <row r="223">
      <c r="C223" s="15"/>
      <c r="J223" s="15"/>
    </row>
    <row r="224">
      <c r="C224" s="15"/>
      <c r="J224" s="15"/>
    </row>
    <row r="225">
      <c r="C225" s="15"/>
      <c r="J225" s="15"/>
    </row>
    <row r="226">
      <c r="C226" s="15"/>
      <c r="J226" s="15"/>
    </row>
    <row r="227">
      <c r="C227" s="15"/>
      <c r="J227" s="15"/>
    </row>
    <row r="228">
      <c r="C228" s="15"/>
      <c r="J228" s="15"/>
    </row>
    <row r="229">
      <c r="C229" s="15"/>
      <c r="J229" s="15"/>
    </row>
    <row r="230">
      <c r="C230" s="15"/>
      <c r="J230" s="15"/>
    </row>
    <row r="231">
      <c r="C231" s="15"/>
      <c r="J231" s="15"/>
    </row>
    <row r="232">
      <c r="C232" s="15"/>
      <c r="J232" s="15"/>
    </row>
    <row r="233">
      <c r="C233" s="15"/>
      <c r="J233" s="15"/>
    </row>
    <row r="234">
      <c r="C234" s="15"/>
      <c r="J234" s="15"/>
    </row>
    <row r="235">
      <c r="C235" s="15"/>
      <c r="J235" s="15"/>
    </row>
    <row r="236">
      <c r="C236" s="15"/>
      <c r="J236" s="15"/>
    </row>
    <row r="237">
      <c r="C237" s="15"/>
      <c r="J237" s="15"/>
    </row>
    <row r="238">
      <c r="C238" s="15"/>
      <c r="J238" s="15"/>
    </row>
    <row r="239">
      <c r="C239" s="15"/>
      <c r="J239" s="15"/>
    </row>
    <row r="240">
      <c r="C240" s="15"/>
      <c r="J240" s="15"/>
    </row>
    <row r="241">
      <c r="C241" s="15"/>
      <c r="J241" s="15"/>
    </row>
    <row r="242">
      <c r="C242" s="15"/>
      <c r="J242" s="15"/>
    </row>
    <row r="243">
      <c r="C243" s="15"/>
      <c r="J243" s="15"/>
    </row>
    <row r="244">
      <c r="C244" s="15"/>
      <c r="J244" s="15"/>
    </row>
    <row r="245">
      <c r="C245" s="15"/>
      <c r="J245" s="15"/>
    </row>
    <row r="246">
      <c r="C246" s="15"/>
      <c r="J246" s="15"/>
    </row>
    <row r="247">
      <c r="C247" s="15"/>
      <c r="J247" s="15"/>
    </row>
    <row r="248">
      <c r="C248" s="15"/>
      <c r="J248" s="15"/>
    </row>
    <row r="249">
      <c r="C249" s="15"/>
      <c r="J249" s="15"/>
    </row>
    <row r="250">
      <c r="C250" s="15"/>
      <c r="J250" s="15"/>
    </row>
    <row r="251">
      <c r="C251" s="15"/>
      <c r="J251" s="15"/>
    </row>
    <row r="252">
      <c r="C252" s="15"/>
      <c r="J252" s="15"/>
    </row>
    <row r="253">
      <c r="C253" s="15"/>
      <c r="J253" s="15"/>
    </row>
    <row r="254">
      <c r="C254" s="15"/>
      <c r="J254" s="15"/>
    </row>
    <row r="255">
      <c r="C255" s="15"/>
      <c r="J255" s="15"/>
    </row>
    <row r="256">
      <c r="C256" s="15"/>
      <c r="J256" s="15"/>
    </row>
    <row r="257">
      <c r="C257" s="15"/>
      <c r="J257" s="15"/>
    </row>
    <row r="258">
      <c r="C258" s="15"/>
      <c r="J258" s="15"/>
    </row>
    <row r="259">
      <c r="C259" s="15"/>
      <c r="J259" s="15"/>
    </row>
    <row r="260">
      <c r="C260" s="15"/>
      <c r="J260" s="15"/>
    </row>
    <row r="261">
      <c r="C261" s="15"/>
      <c r="J261" s="15"/>
    </row>
    <row r="262">
      <c r="C262" s="15"/>
      <c r="J262" s="15"/>
    </row>
    <row r="263">
      <c r="C263" s="15"/>
      <c r="J263" s="15"/>
    </row>
    <row r="264">
      <c r="C264" s="15"/>
      <c r="J264" s="15"/>
    </row>
    <row r="265">
      <c r="C265" s="15"/>
      <c r="J265" s="15"/>
    </row>
    <row r="266">
      <c r="C266" s="15"/>
      <c r="J266" s="15"/>
    </row>
    <row r="267">
      <c r="C267" s="15"/>
      <c r="J267" s="15"/>
    </row>
    <row r="268">
      <c r="C268" s="15"/>
      <c r="J268" s="15"/>
    </row>
    <row r="269">
      <c r="C269" s="15"/>
      <c r="J269" s="15"/>
    </row>
    <row r="270">
      <c r="C270" s="15"/>
      <c r="J270" s="15"/>
    </row>
    <row r="271">
      <c r="C271" s="15"/>
      <c r="J271" s="15"/>
    </row>
    <row r="272">
      <c r="C272" s="15"/>
      <c r="J272" s="15"/>
    </row>
    <row r="273">
      <c r="C273" s="15"/>
      <c r="J273" s="15"/>
    </row>
    <row r="274">
      <c r="C274" s="15"/>
      <c r="J274" s="15"/>
    </row>
    <row r="275">
      <c r="C275" s="15"/>
      <c r="J275" s="15"/>
    </row>
    <row r="276">
      <c r="C276" s="15"/>
      <c r="J276" s="15"/>
    </row>
    <row r="277">
      <c r="C277" s="15"/>
      <c r="J277" s="15"/>
    </row>
    <row r="278">
      <c r="C278" s="15"/>
      <c r="J278" s="15"/>
    </row>
    <row r="279">
      <c r="C279" s="15"/>
      <c r="J279" s="15"/>
    </row>
    <row r="280">
      <c r="C280" s="15"/>
      <c r="J280" s="15"/>
    </row>
    <row r="281">
      <c r="C281" s="15"/>
      <c r="J281" s="15"/>
    </row>
    <row r="282">
      <c r="C282" s="15"/>
      <c r="J282" s="15"/>
    </row>
    <row r="283">
      <c r="C283" s="15"/>
      <c r="J283" s="15"/>
    </row>
    <row r="284">
      <c r="C284" s="15"/>
      <c r="J284" s="15"/>
    </row>
    <row r="285">
      <c r="C285" s="15"/>
      <c r="J285" s="15"/>
    </row>
    <row r="286">
      <c r="C286" s="15"/>
      <c r="J286" s="15"/>
    </row>
    <row r="287">
      <c r="C287" s="15"/>
      <c r="J287" s="15"/>
    </row>
    <row r="288">
      <c r="C288" s="15"/>
      <c r="J288" s="15"/>
    </row>
    <row r="289">
      <c r="C289" s="15"/>
      <c r="J289" s="15"/>
    </row>
    <row r="290">
      <c r="C290" s="15"/>
      <c r="J290" s="15"/>
    </row>
    <row r="291">
      <c r="C291" s="15"/>
      <c r="J291" s="15"/>
    </row>
    <row r="292">
      <c r="C292" s="15"/>
      <c r="J292" s="15"/>
    </row>
    <row r="293">
      <c r="C293" s="15"/>
      <c r="J293" s="15"/>
    </row>
    <row r="294">
      <c r="C294" s="15"/>
      <c r="J294" s="15"/>
    </row>
    <row r="295">
      <c r="C295" s="15"/>
      <c r="J295" s="15"/>
    </row>
    <row r="296">
      <c r="C296" s="15"/>
      <c r="J296" s="15"/>
    </row>
    <row r="297">
      <c r="C297" s="15"/>
      <c r="J297" s="15"/>
    </row>
    <row r="298">
      <c r="C298" s="15"/>
      <c r="J298" s="15"/>
    </row>
    <row r="299">
      <c r="C299" s="15"/>
      <c r="J299" s="15"/>
    </row>
    <row r="300">
      <c r="C300" s="15"/>
      <c r="J300" s="15"/>
    </row>
    <row r="301">
      <c r="C301" s="15"/>
      <c r="J301" s="15"/>
    </row>
    <row r="302">
      <c r="C302" s="15"/>
      <c r="J302" s="15"/>
    </row>
    <row r="303">
      <c r="C303" s="15"/>
      <c r="J303" s="15"/>
    </row>
    <row r="304">
      <c r="C304" s="15"/>
      <c r="J304" s="15"/>
    </row>
    <row r="305">
      <c r="C305" s="15"/>
      <c r="J305" s="15"/>
    </row>
    <row r="306">
      <c r="C306" s="15"/>
      <c r="J306" s="15"/>
    </row>
    <row r="307">
      <c r="C307" s="15"/>
      <c r="J307" s="15"/>
    </row>
    <row r="308">
      <c r="C308" s="15"/>
      <c r="J308" s="15"/>
    </row>
    <row r="309">
      <c r="C309" s="15"/>
      <c r="J309" s="15"/>
    </row>
    <row r="310">
      <c r="C310" s="15"/>
      <c r="J310" s="15"/>
    </row>
    <row r="311">
      <c r="C311" s="15"/>
      <c r="J311" s="15"/>
    </row>
    <row r="312">
      <c r="C312" s="15"/>
      <c r="J312" s="15"/>
    </row>
    <row r="313">
      <c r="C313" s="15"/>
      <c r="J313" s="15"/>
    </row>
    <row r="314">
      <c r="C314" s="15"/>
      <c r="J314" s="15"/>
    </row>
    <row r="315">
      <c r="C315" s="15"/>
      <c r="J315" s="15"/>
    </row>
    <row r="316">
      <c r="C316" s="15"/>
      <c r="J316" s="15"/>
    </row>
    <row r="317">
      <c r="C317" s="15"/>
      <c r="J317" s="15"/>
    </row>
    <row r="318">
      <c r="C318" s="15"/>
      <c r="J318" s="15"/>
    </row>
    <row r="319">
      <c r="C319" s="15"/>
      <c r="J319" s="15"/>
    </row>
    <row r="320">
      <c r="C320" s="15"/>
      <c r="J320" s="15"/>
    </row>
    <row r="321">
      <c r="C321" s="15"/>
      <c r="J321" s="15"/>
    </row>
    <row r="322">
      <c r="C322" s="15"/>
      <c r="J322" s="15"/>
    </row>
    <row r="323">
      <c r="C323" s="15"/>
      <c r="J323" s="15"/>
    </row>
    <row r="324">
      <c r="C324" s="15"/>
      <c r="J324" s="15"/>
    </row>
    <row r="325">
      <c r="C325" s="15"/>
      <c r="J325" s="15"/>
    </row>
    <row r="326">
      <c r="C326" s="15"/>
      <c r="J326" s="15"/>
    </row>
    <row r="327">
      <c r="C327" s="15"/>
      <c r="J327" s="15"/>
    </row>
    <row r="328">
      <c r="C328" s="15"/>
      <c r="J328" s="15"/>
    </row>
    <row r="329">
      <c r="C329" s="15"/>
      <c r="J329" s="15"/>
    </row>
    <row r="330">
      <c r="C330" s="15"/>
      <c r="J330" s="15"/>
    </row>
    <row r="331">
      <c r="C331" s="15"/>
      <c r="J331" s="15"/>
    </row>
    <row r="332">
      <c r="C332" s="15"/>
      <c r="J332" s="15"/>
    </row>
    <row r="333">
      <c r="C333" s="15"/>
      <c r="J333" s="15"/>
    </row>
    <row r="334">
      <c r="C334" s="15"/>
      <c r="J334" s="15"/>
    </row>
    <row r="335">
      <c r="C335" s="15"/>
      <c r="J335" s="15"/>
    </row>
    <row r="336">
      <c r="C336" s="15"/>
      <c r="J336" s="15"/>
    </row>
    <row r="337">
      <c r="C337" s="15"/>
      <c r="J337" s="15"/>
    </row>
    <row r="338">
      <c r="C338" s="15"/>
      <c r="J338" s="15"/>
    </row>
    <row r="339">
      <c r="C339" s="15"/>
      <c r="J339" s="15"/>
    </row>
    <row r="340">
      <c r="C340" s="15"/>
      <c r="J340" s="15"/>
    </row>
    <row r="341">
      <c r="C341" s="15"/>
      <c r="J341" s="15"/>
    </row>
    <row r="342">
      <c r="C342" s="15"/>
      <c r="J342" s="15"/>
    </row>
    <row r="343">
      <c r="C343" s="15"/>
      <c r="J343" s="15"/>
    </row>
    <row r="344">
      <c r="C344" s="15"/>
      <c r="J344" s="15"/>
    </row>
    <row r="345">
      <c r="C345" s="15"/>
      <c r="J345" s="15"/>
    </row>
    <row r="346">
      <c r="C346" s="15"/>
      <c r="J346" s="15"/>
    </row>
    <row r="347">
      <c r="C347" s="15"/>
      <c r="J347" s="15"/>
    </row>
    <row r="348">
      <c r="C348" s="15"/>
      <c r="J348" s="15"/>
    </row>
    <row r="349">
      <c r="C349" s="15"/>
      <c r="J349" s="15"/>
    </row>
    <row r="350">
      <c r="C350" s="15"/>
      <c r="J350" s="15"/>
    </row>
    <row r="351">
      <c r="C351" s="15"/>
      <c r="J351" s="15"/>
    </row>
    <row r="352">
      <c r="C352" s="15"/>
      <c r="J352" s="15"/>
    </row>
    <row r="353">
      <c r="C353" s="15"/>
      <c r="J353" s="15"/>
    </row>
    <row r="354">
      <c r="C354" s="15"/>
      <c r="J354" s="15"/>
    </row>
    <row r="355">
      <c r="C355" s="15"/>
      <c r="J355" s="15"/>
    </row>
    <row r="356">
      <c r="C356" s="15"/>
      <c r="J356" s="15"/>
    </row>
    <row r="357">
      <c r="C357" s="15"/>
      <c r="J357" s="15"/>
    </row>
    <row r="358">
      <c r="C358" s="15"/>
      <c r="J358" s="15"/>
    </row>
    <row r="359">
      <c r="C359" s="15"/>
      <c r="J359" s="15"/>
    </row>
    <row r="360">
      <c r="C360" s="15"/>
      <c r="J360" s="15"/>
    </row>
    <row r="361">
      <c r="C361" s="15"/>
      <c r="J361" s="15"/>
    </row>
    <row r="362">
      <c r="C362" s="15"/>
      <c r="J362" s="15"/>
    </row>
    <row r="363">
      <c r="C363" s="15"/>
      <c r="J363" s="15"/>
    </row>
    <row r="364">
      <c r="C364" s="15"/>
      <c r="J364" s="15"/>
    </row>
    <row r="365">
      <c r="C365" s="15"/>
      <c r="J365" s="15"/>
    </row>
    <row r="366">
      <c r="C366" s="15"/>
      <c r="J366" s="15"/>
    </row>
    <row r="367">
      <c r="C367" s="15"/>
      <c r="J367" s="15"/>
    </row>
    <row r="368">
      <c r="C368" s="15"/>
      <c r="J368" s="15"/>
    </row>
    <row r="369">
      <c r="C369" s="15"/>
      <c r="J369" s="15"/>
    </row>
    <row r="370">
      <c r="C370" s="15"/>
      <c r="J370" s="15"/>
    </row>
    <row r="371">
      <c r="C371" s="15"/>
      <c r="J371" s="15"/>
    </row>
    <row r="372">
      <c r="C372" s="15"/>
      <c r="J372" s="15"/>
    </row>
    <row r="373">
      <c r="C373" s="15"/>
      <c r="J373" s="15"/>
    </row>
    <row r="374">
      <c r="C374" s="15"/>
      <c r="J374" s="15"/>
    </row>
    <row r="375">
      <c r="C375" s="15"/>
      <c r="J375" s="15"/>
    </row>
    <row r="376">
      <c r="C376" s="15"/>
      <c r="J376" s="15"/>
    </row>
    <row r="377">
      <c r="C377" s="15"/>
      <c r="J377" s="15"/>
    </row>
    <row r="378">
      <c r="C378" s="15"/>
      <c r="J378" s="15"/>
    </row>
    <row r="379">
      <c r="C379" s="15"/>
      <c r="J379" s="15"/>
    </row>
    <row r="380">
      <c r="C380" s="15"/>
      <c r="J380" s="15"/>
    </row>
    <row r="381">
      <c r="C381" s="15"/>
      <c r="J381" s="15"/>
    </row>
    <row r="382">
      <c r="C382" s="15"/>
      <c r="J382" s="15"/>
    </row>
    <row r="383">
      <c r="C383" s="15"/>
      <c r="J383" s="15"/>
    </row>
    <row r="384">
      <c r="C384" s="15"/>
      <c r="J384" s="15"/>
    </row>
    <row r="385">
      <c r="C385" s="15"/>
      <c r="J385" s="15"/>
    </row>
    <row r="386">
      <c r="C386" s="15"/>
      <c r="J386" s="15"/>
    </row>
    <row r="387">
      <c r="C387" s="15"/>
      <c r="J387" s="15"/>
    </row>
    <row r="388">
      <c r="C388" s="15"/>
      <c r="J388" s="15"/>
    </row>
    <row r="389">
      <c r="C389" s="15"/>
      <c r="J389" s="15"/>
    </row>
    <row r="390">
      <c r="C390" s="15"/>
      <c r="J390" s="15"/>
    </row>
    <row r="391">
      <c r="C391" s="15"/>
      <c r="J391" s="15"/>
    </row>
    <row r="392">
      <c r="C392" s="15"/>
      <c r="J392" s="15"/>
    </row>
    <row r="393">
      <c r="C393" s="15"/>
      <c r="J393" s="15"/>
    </row>
    <row r="394">
      <c r="C394" s="15"/>
      <c r="J394" s="15"/>
    </row>
    <row r="395">
      <c r="C395" s="15"/>
      <c r="J395" s="15"/>
    </row>
    <row r="396">
      <c r="C396" s="15"/>
      <c r="J396" s="15"/>
    </row>
    <row r="397">
      <c r="C397" s="15"/>
      <c r="J397" s="15"/>
    </row>
    <row r="398">
      <c r="C398" s="15"/>
      <c r="J398" s="15"/>
    </row>
    <row r="399">
      <c r="C399" s="15"/>
      <c r="J399" s="15"/>
    </row>
    <row r="400">
      <c r="C400" s="15"/>
      <c r="J400" s="15"/>
    </row>
    <row r="401">
      <c r="C401" s="15"/>
      <c r="J401" s="15"/>
    </row>
    <row r="402">
      <c r="C402" s="15"/>
      <c r="J402" s="15"/>
    </row>
    <row r="403">
      <c r="C403" s="15"/>
      <c r="J403" s="15"/>
    </row>
    <row r="404">
      <c r="C404" s="15"/>
      <c r="J404" s="15"/>
    </row>
    <row r="405">
      <c r="C405" s="15"/>
      <c r="J405" s="15"/>
    </row>
    <row r="406">
      <c r="C406" s="15"/>
      <c r="J406" s="15"/>
    </row>
    <row r="407">
      <c r="C407" s="15"/>
      <c r="J407" s="15"/>
    </row>
    <row r="408">
      <c r="C408" s="15"/>
      <c r="J408" s="15"/>
    </row>
    <row r="409">
      <c r="C409" s="15"/>
      <c r="J409" s="15"/>
    </row>
    <row r="410">
      <c r="C410" s="15"/>
      <c r="J410" s="15"/>
    </row>
    <row r="411">
      <c r="C411" s="15"/>
      <c r="J411" s="15"/>
    </row>
    <row r="412">
      <c r="C412" s="15"/>
      <c r="J412" s="15"/>
    </row>
    <row r="413">
      <c r="C413" s="15"/>
      <c r="J413" s="15"/>
    </row>
    <row r="414">
      <c r="C414" s="15"/>
      <c r="J414" s="15"/>
    </row>
    <row r="415">
      <c r="C415" s="15"/>
      <c r="J415" s="15"/>
    </row>
    <row r="416">
      <c r="C416" s="15"/>
      <c r="J416" s="15"/>
    </row>
    <row r="417">
      <c r="C417" s="15"/>
      <c r="J417" s="15"/>
    </row>
    <row r="418">
      <c r="C418" s="15"/>
      <c r="J418" s="15"/>
    </row>
    <row r="419">
      <c r="C419" s="15"/>
      <c r="J419" s="15"/>
    </row>
    <row r="420">
      <c r="C420" s="15"/>
      <c r="J420" s="15"/>
    </row>
    <row r="421">
      <c r="C421" s="15"/>
      <c r="J421" s="15"/>
    </row>
    <row r="422">
      <c r="C422" s="15"/>
      <c r="J422" s="15"/>
    </row>
    <row r="423">
      <c r="C423" s="15"/>
      <c r="J423" s="15"/>
    </row>
    <row r="424">
      <c r="C424" s="15"/>
      <c r="J424" s="15"/>
    </row>
    <row r="425">
      <c r="C425" s="15"/>
      <c r="J425" s="15"/>
    </row>
    <row r="426">
      <c r="C426" s="15"/>
      <c r="J426" s="15"/>
    </row>
    <row r="427">
      <c r="C427" s="15"/>
      <c r="J427" s="15"/>
    </row>
    <row r="428">
      <c r="C428" s="15"/>
      <c r="J428" s="15"/>
    </row>
    <row r="429">
      <c r="C429" s="15"/>
      <c r="J429" s="15"/>
    </row>
    <row r="430">
      <c r="C430" s="15"/>
      <c r="J430" s="15"/>
    </row>
    <row r="431">
      <c r="C431" s="15"/>
      <c r="J431" s="15"/>
    </row>
    <row r="432">
      <c r="C432" s="15"/>
      <c r="J432" s="15"/>
    </row>
    <row r="433">
      <c r="C433" s="15"/>
      <c r="J433" s="15"/>
    </row>
    <row r="434">
      <c r="C434" s="15"/>
      <c r="J434" s="15"/>
    </row>
    <row r="435">
      <c r="C435" s="15"/>
      <c r="J435" s="15"/>
    </row>
    <row r="436">
      <c r="C436" s="15"/>
      <c r="J436" s="15"/>
    </row>
    <row r="437">
      <c r="C437" s="15"/>
      <c r="J437" s="15"/>
    </row>
    <row r="438">
      <c r="C438" s="15"/>
      <c r="J438" s="15"/>
    </row>
    <row r="439">
      <c r="C439" s="15"/>
      <c r="J439" s="15"/>
    </row>
    <row r="440">
      <c r="C440" s="15"/>
      <c r="J440" s="15"/>
    </row>
    <row r="441">
      <c r="C441" s="15"/>
      <c r="J441" s="15"/>
    </row>
    <row r="442">
      <c r="C442" s="15"/>
      <c r="J442" s="15"/>
    </row>
    <row r="443">
      <c r="C443" s="15"/>
      <c r="J443" s="15"/>
    </row>
    <row r="444">
      <c r="C444" s="15"/>
      <c r="J444" s="15"/>
    </row>
    <row r="445">
      <c r="C445" s="15"/>
      <c r="J445" s="15"/>
    </row>
    <row r="446">
      <c r="C446" s="15"/>
      <c r="J446" s="15"/>
    </row>
    <row r="447">
      <c r="C447" s="15"/>
      <c r="J447" s="15"/>
    </row>
    <row r="448">
      <c r="C448" s="15"/>
      <c r="J448" s="15"/>
    </row>
    <row r="449">
      <c r="C449" s="15"/>
      <c r="J449" s="15"/>
    </row>
    <row r="450">
      <c r="C450" s="15"/>
      <c r="J450" s="15"/>
    </row>
    <row r="451">
      <c r="C451" s="15"/>
      <c r="J451" s="15"/>
    </row>
    <row r="452">
      <c r="C452" s="15"/>
      <c r="J452" s="15"/>
    </row>
    <row r="453">
      <c r="C453" s="15"/>
      <c r="J453" s="15"/>
    </row>
    <row r="454">
      <c r="C454" s="15"/>
      <c r="J454" s="15"/>
    </row>
    <row r="455">
      <c r="C455" s="15"/>
      <c r="J455" s="15"/>
    </row>
    <row r="456">
      <c r="C456" s="15"/>
      <c r="J456" s="15"/>
    </row>
    <row r="457">
      <c r="C457" s="15"/>
      <c r="J457" s="15"/>
    </row>
    <row r="458">
      <c r="C458" s="15"/>
      <c r="J458" s="15"/>
    </row>
    <row r="459">
      <c r="C459" s="15"/>
      <c r="J459" s="15"/>
    </row>
    <row r="460">
      <c r="C460" s="15"/>
      <c r="J460" s="15"/>
    </row>
    <row r="461">
      <c r="C461" s="15"/>
      <c r="J461" s="15"/>
    </row>
    <row r="462">
      <c r="C462" s="15"/>
      <c r="J462" s="15"/>
    </row>
    <row r="463">
      <c r="C463" s="15"/>
      <c r="J463" s="15"/>
    </row>
    <row r="464">
      <c r="C464" s="15"/>
      <c r="J464" s="15"/>
    </row>
    <row r="465">
      <c r="C465" s="15"/>
      <c r="J465" s="15"/>
    </row>
    <row r="466">
      <c r="C466" s="15"/>
      <c r="J466" s="15"/>
    </row>
    <row r="467">
      <c r="C467" s="15"/>
      <c r="J467" s="15"/>
    </row>
    <row r="468">
      <c r="C468" s="15"/>
      <c r="J468" s="15"/>
    </row>
    <row r="469">
      <c r="C469" s="15"/>
      <c r="J469" s="15"/>
    </row>
    <row r="470">
      <c r="C470" s="15"/>
      <c r="J470" s="15"/>
    </row>
    <row r="471">
      <c r="C471" s="15"/>
      <c r="J471" s="15"/>
    </row>
    <row r="472">
      <c r="C472" s="15"/>
      <c r="J472" s="15"/>
    </row>
    <row r="473">
      <c r="C473" s="15"/>
      <c r="J473" s="15"/>
    </row>
    <row r="474">
      <c r="C474" s="15"/>
      <c r="J474" s="15"/>
    </row>
    <row r="475">
      <c r="C475" s="15"/>
      <c r="J475" s="15"/>
    </row>
    <row r="476">
      <c r="C476" s="15"/>
      <c r="J476" s="15"/>
    </row>
    <row r="477">
      <c r="C477" s="15"/>
      <c r="J477" s="15"/>
    </row>
    <row r="478">
      <c r="C478" s="15"/>
      <c r="J478" s="15"/>
    </row>
    <row r="479">
      <c r="C479" s="15"/>
      <c r="J479" s="15"/>
    </row>
    <row r="480">
      <c r="C480" s="15"/>
      <c r="J480" s="15"/>
    </row>
    <row r="481">
      <c r="C481" s="15"/>
      <c r="J481" s="15"/>
    </row>
    <row r="482">
      <c r="C482" s="15"/>
      <c r="J482" s="15"/>
    </row>
    <row r="483">
      <c r="C483" s="15"/>
      <c r="J483" s="15"/>
    </row>
    <row r="484">
      <c r="C484" s="15"/>
      <c r="J484" s="15"/>
    </row>
    <row r="485">
      <c r="C485" s="15"/>
      <c r="J485" s="15"/>
    </row>
    <row r="486">
      <c r="C486" s="15"/>
      <c r="J486" s="15"/>
    </row>
    <row r="487">
      <c r="C487" s="15"/>
      <c r="J487" s="15"/>
    </row>
    <row r="488">
      <c r="C488" s="15"/>
      <c r="J488" s="15"/>
    </row>
    <row r="489">
      <c r="C489" s="15"/>
      <c r="J489" s="15"/>
    </row>
    <row r="490">
      <c r="C490" s="15"/>
      <c r="J490" s="15"/>
    </row>
    <row r="491">
      <c r="C491" s="15"/>
      <c r="J491" s="15"/>
    </row>
    <row r="492">
      <c r="C492" s="15"/>
      <c r="J492" s="15"/>
    </row>
    <row r="493">
      <c r="C493" s="15"/>
      <c r="J493" s="15"/>
    </row>
    <row r="494">
      <c r="C494" s="15"/>
      <c r="J494" s="15"/>
    </row>
    <row r="495">
      <c r="C495" s="15"/>
      <c r="J495" s="15"/>
    </row>
    <row r="496">
      <c r="C496" s="15"/>
      <c r="J496" s="15"/>
    </row>
    <row r="497">
      <c r="C497" s="15"/>
      <c r="J497" s="15"/>
    </row>
    <row r="498">
      <c r="C498" s="15"/>
      <c r="J498" s="15"/>
    </row>
    <row r="499">
      <c r="C499" s="15"/>
      <c r="J499" s="15"/>
    </row>
    <row r="500">
      <c r="C500" s="15"/>
      <c r="J500" s="15"/>
    </row>
    <row r="501">
      <c r="C501" s="15"/>
      <c r="J501" s="15"/>
    </row>
    <row r="502">
      <c r="C502" s="15"/>
      <c r="J502" s="15"/>
    </row>
    <row r="503">
      <c r="C503" s="15"/>
      <c r="J503" s="15"/>
    </row>
    <row r="504">
      <c r="C504" s="15"/>
      <c r="J504" s="15"/>
    </row>
    <row r="505">
      <c r="C505" s="15"/>
      <c r="J505" s="15"/>
    </row>
    <row r="506">
      <c r="C506" s="15"/>
      <c r="J506" s="15"/>
    </row>
    <row r="507">
      <c r="C507" s="15"/>
      <c r="J507" s="15"/>
    </row>
    <row r="508">
      <c r="C508" s="15"/>
      <c r="J508" s="15"/>
    </row>
    <row r="509">
      <c r="C509" s="15"/>
      <c r="J509" s="15"/>
    </row>
    <row r="510">
      <c r="C510" s="15"/>
      <c r="J510" s="15"/>
    </row>
    <row r="511">
      <c r="C511" s="15"/>
      <c r="J511" s="15"/>
    </row>
    <row r="512">
      <c r="C512" s="15"/>
      <c r="J512" s="15"/>
    </row>
    <row r="513">
      <c r="C513" s="15"/>
      <c r="J513" s="15"/>
    </row>
    <row r="514">
      <c r="C514" s="15"/>
      <c r="J514" s="15"/>
    </row>
    <row r="515">
      <c r="C515" s="15"/>
      <c r="J515" s="15"/>
    </row>
    <row r="516">
      <c r="C516" s="15"/>
      <c r="J516" s="15"/>
    </row>
    <row r="517">
      <c r="C517" s="15"/>
      <c r="J517" s="15"/>
    </row>
    <row r="518">
      <c r="C518" s="15"/>
      <c r="J518" s="15"/>
    </row>
    <row r="519">
      <c r="C519" s="15"/>
      <c r="J519" s="15"/>
    </row>
    <row r="520">
      <c r="C520" s="15"/>
      <c r="J520" s="15"/>
    </row>
    <row r="521">
      <c r="C521" s="15"/>
      <c r="J521" s="15"/>
    </row>
    <row r="522">
      <c r="C522" s="15"/>
      <c r="J522" s="15"/>
    </row>
    <row r="523">
      <c r="C523" s="15"/>
      <c r="J523" s="15"/>
    </row>
    <row r="524">
      <c r="C524" s="15"/>
      <c r="J524" s="15"/>
    </row>
    <row r="525">
      <c r="C525" s="15"/>
      <c r="J525" s="15"/>
    </row>
    <row r="526">
      <c r="C526" s="15"/>
      <c r="J526" s="15"/>
    </row>
    <row r="527">
      <c r="C527" s="15"/>
      <c r="J527" s="15"/>
    </row>
    <row r="528">
      <c r="C528" s="15"/>
      <c r="J528" s="15"/>
    </row>
    <row r="529">
      <c r="C529" s="15"/>
      <c r="J529" s="15"/>
    </row>
    <row r="530">
      <c r="C530" s="15"/>
      <c r="J530" s="15"/>
    </row>
    <row r="531">
      <c r="C531" s="15"/>
      <c r="J531" s="15"/>
    </row>
    <row r="532">
      <c r="C532" s="15"/>
      <c r="J532" s="15"/>
    </row>
    <row r="533">
      <c r="C533" s="15"/>
      <c r="J533" s="15"/>
    </row>
    <row r="534">
      <c r="C534" s="15"/>
      <c r="J534" s="15"/>
    </row>
    <row r="535">
      <c r="C535" s="15"/>
      <c r="J535" s="15"/>
    </row>
    <row r="536">
      <c r="C536" s="15"/>
      <c r="J536" s="15"/>
    </row>
    <row r="537">
      <c r="C537" s="15"/>
      <c r="J537" s="15"/>
    </row>
    <row r="538">
      <c r="C538" s="15"/>
      <c r="J538" s="15"/>
    </row>
    <row r="539">
      <c r="C539" s="15"/>
      <c r="J539" s="15"/>
    </row>
    <row r="540">
      <c r="C540" s="15"/>
      <c r="J540" s="15"/>
    </row>
    <row r="541">
      <c r="C541" s="15"/>
      <c r="J541" s="15"/>
    </row>
    <row r="542">
      <c r="C542" s="15"/>
      <c r="J542" s="15"/>
    </row>
    <row r="543">
      <c r="C543" s="15"/>
      <c r="J543" s="15"/>
    </row>
    <row r="544">
      <c r="C544" s="15"/>
      <c r="J544" s="15"/>
    </row>
    <row r="545">
      <c r="C545" s="15"/>
      <c r="J545" s="15"/>
    </row>
    <row r="546">
      <c r="C546" s="15"/>
      <c r="J546" s="15"/>
    </row>
    <row r="547">
      <c r="C547" s="15"/>
      <c r="J547" s="15"/>
    </row>
    <row r="548">
      <c r="C548" s="15"/>
      <c r="J548" s="15"/>
    </row>
    <row r="549">
      <c r="C549" s="15"/>
      <c r="J549" s="15"/>
    </row>
    <row r="550">
      <c r="C550" s="15"/>
      <c r="J550" s="15"/>
    </row>
    <row r="551">
      <c r="C551" s="15"/>
      <c r="J551" s="15"/>
    </row>
    <row r="552">
      <c r="C552" s="15"/>
      <c r="J552" s="15"/>
    </row>
    <row r="553">
      <c r="C553" s="15"/>
      <c r="J553" s="15"/>
    </row>
    <row r="554">
      <c r="C554" s="15"/>
      <c r="J554" s="15"/>
    </row>
    <row r="555">
      <c r="C555" s="15"/>
      <c r="J555" s="15"/>
    </row>
    <row r="556">
      <c r="C556" s="15"/>
      <c r="J556" s="15"/>
    </row>
    <row r="557">
      <c r="C557" s="15"/>
      <c r="J557" s="15"/>
    </row>
    <row r="558">
      <c r="C558" s="15"/>
      <c r="J558" s="15"/>
    </row>
    <row r="559">
      <c r="C559" s="15"/>
      <c r="J559" s="15"/>
    </row>
    <row r="560">
      <c r="C560" s="15"/>
      <c r="J560" s="15"/>
    </row>
    <row r="561">
      <c r="C561" s="15"/>
      <c r="J561" s="15"/>
    </row>
    <row r="562">
      <c r="C562" s="15"/>
      <c r="J562" s="15"/>
    </row>
    <row r="563">
      <c r="C563" s="15"/>
      <c r="J563" s="15"/>
    </row>
    <row r="564">
      <c r="C564" s="15"/>
      <c r="J564" s="15"/>
    </row>
    <row r="565">
      <c r="C565" s="15"/>
      <c r="J565" s="15"/>
    </row>
    <row r="566">
      <c r="C566" s="15"/>
      <c r="J566" s="15"/>
    </row>
    <row r="567">
      <c r="C567" s="15"/>
      <c r="J567" s="15"/>
    </row>
    <row r="568">
      <c r="C568" s="15"/>
      <c r="J568" s="15"/>
    </row>
    <row r="569">
      <c r="C569" s="15"/>
      <c r="J569" s="15"/>
    </row>
    <row r="570">
      <c r="C570" s="15"/>
      <c r="J570" s="15"/>
    </row>
    <row r="571">
      <c r="C571" s="15"/>
      <c r="J571" s="15"/>
    </row>
    <row r="572">
      <c r="C572" s="15"/>
      <c r="J572" s="15"/>
    </row>
    <row r="573">
      <c r="C573" s="15"/>
      <c r="J573" s="15"/>
    </row>
    <row r="574">
      <c r="C574" s="15"/>
      <c r="J574" s="15"/>
    </row>
    <row r="575">
      <c r="C575" s="15"/>
      <c r="J575" s="15"/>
    </row>
    <row r="576">
      <c r="C576" s="15"/>
      <c r="J576" s="15"/>
    </row>
    <row r="577">
      <c r="C577" s="15"/>
      <c r="J577" s="15"/>
    </row>
    <row r="578">
      <c r="C578" s="15"/>
      <c r="J578" s="15"/>
    </row>
    <row r="579">
      <c r="C579" s="15"/>
      <c r="J579" s="15"/>
    </row>
    <row r="580">
      <c r="C580" s="15"/>
      <c r="J580" s="15"/>
    </row>
    <row r="581">
      <c r="C581" s="15"/>
      <c r="J581" s="15"/>
    </row>
    <row r="582">
      <c r="C582" s="15"/>
      <c r="J582" s="15"/>
    </row>
    <row r="583">
      <c r="C583" s="15"/>
      <c r="J583" s="15"/>
    </row>
    <row r="584">
      <c r="C584" s="15"/>
      <c r="J584" s="15"/>
    </row>
    <row r="585">
      <c r="C585" s="15"/>
      <c r="J585" s="15"/>
    </row>
    <row r="586">
      <c r="C586" s="15"/>
      <c r="J586" s="15"/>
    </row>
    <row r="587">
      <c r="C587" s="15"/>
      <c r="J587" s="15"/>
    </row>
    <row r="588">
      <c r="C588" s="15"/>
      <c r="J588" s="15"/>
    </row>
    <row r="589">
      <c r="C589" s="15"/>
      <c r="J589" s="15"/>
    </row>
    <row r="590">
      <c r="C590" s="15"/>
      <c r="J590" s="15"/>
    </row>
    <row r="591">
      <c r="C591" s="15"/>
      <c r="J591" s="15"/>
    </row>
    <row r="592">
      <c r="C592" s="15"/>
      <c r="J592" s="15"/>
    </row>
    <row r="593">
      <c r="C593" s="15"/>
      <c r="J593" s="15"/>
    </row>
    <row r="594">
      <c r="C594" s="15"/>
      <c r="J594" s="15"/>
    </row>
    <row r="595">
      <c r="C595" s="15"/>
      <c r="J595" s="15"/>
    </row>
    <row r="596">
      <c r="C596" s="15"/>
      <c r="J596" s="15"/>
    </row>
    <row r="597">
      <c r="C597" s="15"/>
      <c r="J597" s="15"/>
    </row>
    <row r="598">
      <c r="C598" s="15"/>
      <c r="J598" s="15"/>
    </row>
    <row r="599">
      <c r="C599" s="15"/>
      <c r="J599" s="15"/>
    </row>
    <row r="600">
      <c r="C600" s="15"/>
      <c r="J600" s="15"/>
    </row>
    <row r="601">
      <c r="C601" s="15"/>
      <c r="J601" s="15"/>
    </row>
    <row r="602">
      <c r="C602" s="15"/>
      <c r="J602" s="15"/>
    </row>
    <row r="603">
      <c r="C603" s="15"/>
      <c r="J603" s="15"/>
    </row>
    <row r="604">
      <c r="C604" s="15"/>
      <c r="J604" s="15"/>
    </row>
    <row r="605">
      <c r="C605" s="15"/>
      <c r="J605" s="15"/>
    </row>
    <row r="606">
      <c r="C606" s="15"/>
      <c r="J606" s="15"/>
    </row>
    <row r="607">
      <c r="C607" s="15"/>
      <c r="J607" s="15"/>
    </row>
    <row r="608">
      <c r="C608" s="15"/>
      <c r="J608" s="15"/>
    </row>
    <row r="609">
      <c r="C609" s="15"/>
      <c r="J609" s="15"/>
    </row>
    <row r="610">
      <c r="C610" s="15"/>
      <c r="J610" s="15"/>
    </row>
    <row r="611">
      <c r="C611" s="15"/>
      <c r="J611" s="15"/>
    </row>
    <row r="612">
      <c r="C612" s="15"/>
      <c r="J612" s="15"/>
    </row>
    <row r="613">
      <c r="C613" s="15"/>
      <c r="J613" s="15"/>
    </row>
    <row r="614">
      <c r="C614" s="15"/>
      <c r="J614" s="15"/>
    </row>
    <row r="615">
      <c r="C615" s="15"/>
      <c r="J615" s="15"/>
    </row>
    <row r="616">
      <c r="C616" s="15"/>
      <c r="J616" s="15"/>
    </row>
    <row r="617">
      <c r="C617" s="15"/>
      <c r="J617" s="15"/>
    </row>
    <row r="618">
      <c r="C618" s="15"/>
      <c r="J618" s="15"/>
    </row>
    <row r="619">
      <c r="C619" s="15"/>
      <c r="J619" s="15"/>
    </row>
    <row r="620">
      <c r="C620" s="15"/>
      <c r="J620" s="15"/>
    </row>
    <row r="621">
      <c r="C621" s="15"/>
      <c r="J621" s="15"/>
    </row>
    <row r="622">
      <c r="C622" s="15"/>
      <c r="J622" s="15"/>
    </row>
    <row r="623">
      <c r="C623" s="15"/>
      <c r="J623" s="15"/>
    </row>
    <row r="624">
      <c r="C624" s="15"/>
      <c r="J624" s="15"/>
    </row>
    <row r="625">
      <c r="C625" s="15"/>
      <c r="J625" s="15"/>
    </row>
    <row r="626">
      <c r="C626" s="15"/>
      <c r="J626" s="15"/>
    </row>
    <row r="627">
      <c r="C627" s="15"/>
      <c r="J627" s="15"/>
    </row>
    <row r="628">
      <c r="C628" s="15"/>
      <c r="J628" s="15"/>
    </row>
    <row r="629">
      <c r="C629" s="15"/>
      <c r="J629" s="15"/>
    </row>
    <row r="630">
      <c r="C630" s="15"/>
      <c r="J630" s="15"/>
    </row>
    <row r="631">
      <c r="C631" s="15"/>
      <c r="J631" s="15"/>
    </row>
    <row r="632">
      <c r="C632" s="15"/>
      <c r="J632" s="15"/>
    </row>
    <row r="633">
      <c r="C633" s="15"/>
      <c r="J633" s="15"/>
    </row>
    <row r="634">
      <c r="C634" s="15"/>
      <c r="J634" s="15"/>
    </row>
    <row r="635">
      <c r="C635" s="15"/>
      <c r="J635" s="15"/>
    </row>
    <row r="636">
      <c r="C636" s="15"/>
      <c r="J636" s="15"/>
    </row>
    <row r="637">
      <c r="C637" s="15"/>
      <c r="J637" s="15"/>
    </row>
    <row r="638">
      <c r="C638" s="15"/>
      <c r="J638" s="15"/>
    </row>
    <row r="639">
      <c r="C639" s="15"/>
      <c r="J639" s="15"/>
    </row>
    <row r="640">
      <c r="C640" s="15"/>
      <c r="J640" s="15"/>
    </row>
    <row r="641">
      <c r="C641" s="15"/>
      <c r="J641" s="15"/>
    </row>
    <row r="642">
      <c r="C642" s="15"/>
      <c r="J642" s="15"/>
    </row>
    <row r="643">
      <c r="C643" s="15"/>
      <c r="J643" s="15"/>
    </row>
    <row r="644">
      <c r="C644" s="15"/>
      <c r="J644" s="15"/>
    </row>
    <row r="645">
      <c r="C645" s="15"/>
      <c r="J645" s="15"/>
    </row>
    <row r="646">
      <c r="C646" s="15"/>
      <c r="J646" s="15"/>
    </row>
    <row r="647">
      <c r="C647" s="15"/>
      <c r="J647" s="15"/>
    </row>
    <row r="648">
      <c r="C648" s="15"/>
      <c r="J648" s="15"/>
    </row>
    <row r="649">
      <c r="C649" s="15"/>
      <c r="J649" s="15"/>
    </row>
    <row r="650">
      <c r="C650" s="15"/>
      <c r="J650" s="15"/>
    </row>
    <row r="651">
      <c r="C651" s="15"/>
      <c r="J651" s="15"/>
    </row>
    <row r="652">
      <c r="C652" s="15"/>
      <c r="J652" s="15"/>
    </row>
    <row r="653">
      <c r="C653" s="15"/>
      <c r="J653" s="15"/>
    </row>
    <row r="654">
      <c r="C654" s="15"/>
      <c r="J654" s="15"/>
    </row>
    <row r="655">
      <c r="C655" s="15"/>
      <c r="J655" s="15"/>
    </row>
    <row r="656">
      <c r="C656" s="15"/>
      <c r="J656" s="15"/>
    </row>
    <row r="657">
      <c r="C657" s="15"/>
      <c r="J657" s="15"/>
    </row>
    <row r="658">
      <c r="C658" s="15"/>
      <c r="J658" s="15"/>
    </row>
    <row r="659">
      <c r="C659" s="15"/>
      <c r="J659" s="15"/>
    </row>
    <row r="660">
      <c r="C660" s="15"/>
      <c r="J660" s="15"/>
    </row>
    <row r="661">
      <c r="C661" s="15"/>
      <c r="J661" s="15"/>
    </row>
    <row r="662">
      <c r="C662" s="15"/>
      <c r="J662" s="15"/>
    </row>
    <row r="663">
      <c r="C663" s="15"/>
      <c r="J663" s="15"/>
    </row>
    <row r="664">
      <c r="C664" s="15"/>
      <c r="J664" s="15"/>
    </row>
    <row r="665">
      <c r="C665" s="15"/>
      <c r="J665" s="15"/>
    </row>
    <row r="666">
      <c r="C666" s="15"/>
      <c r="J666" s="15"/>
    </row>
    <row r="667">
      <c r="C667" s="15"/>
      <c r="J667" s="15"/>
    </row>
    <row r="668">
      <c r="C668" s="15"/>
      <c r="J668" s="15"/>
    </row>
    <row r="669">
      <c r="C669" s="15"/>
      <c r="J669" s="15"/>
    </row>
    <row r="670">
      <c r="C670" s="15"/>
      <c r="J670" s="15"/>
    </row>
    <row r="671">
      <c r="C671" s="15"/>
      <c r="J671" s="15"/>
    </row>
    <row r="672">
      <c r="C672" s="15"/>
      <c r="J672" s="15"/>
    </row>
    <row r="673">
      <c r="C673" s="15"/>
      <c r="J673" s="15"/>
    </row>
    <row r="674">
      <c r="C674" s="15"/>
      <c r="J674" s="15"/>
    </row>
    <row r="675">
      <c r="C675" s="15"/>
      <c r="J675" s="15"/>
    </row>
    <row r="676">
      <c r="C676" s="15"/>
      <c r="J676" s="15"/>
    </row>
    <row r="677">
      <c r="C677" s="15"/>
      <c r="J677" s="15"/>
    </row>
    <row r="678">
      <c r="C678" s="15"/>
      <c r="J678" s="15"/>
    </row>
    <row r="679">
      <c r="C679" s="15"/>
      <c r="J679" s="15"/>
    </row>
    <row r="680">
      <c r="C680" s="15"/>
      <c r="J680" s="15"/>
    </row>
    <row r="681">
      <c r="C681" s="15"/>
      <c r="J681" s="15"/>
    </row>
    <row r="682">
      <c r="C682" s="15"/>
      <c r="J682" s="15"/>
    </row>
    <row r="683">
      <c r="C683" s="15"/>
      <c r="J683" s="15"/>
    </row>
    <row r="684">
      <c r="C684" s="15"/>
      <c r="J684" s="15"/>
    </row>
    <row r="685">
      <c r="C685" s="15"/>
      <c r="J685" s="15"/>
    </row>
    <row r="686">
      <c r="C686" s="15"/>
      <c r="J686" s="15"/>
    </row>
    <row r="687">
      <c r="C687" s="15"/>
      <c r="J687" s="15"/>
    </row>
    <row r="688">
      <c r="C688" s="15"/>
      <c r="J688" s="15"/>
    </row>
    <row r="689">
      <c r="C689" s="15"/>
      <c r="J689" s="15"/>
    </row>
    <row r="690">
      <c r="C690" s="15"/>
      <c r="J690" s="15"/>
    </row>
    <row r="691">
      <c r="C691" s="15"/>
      <c r="J691" s="15"/>
    </row>
    <row r="692">
      <c r="C692" s="15"/>
      <c r="J692" s="15"/>
    </row>
    <row r="693">
      <c r="C693" s="15"/>
      <c r="J693" s="15"/>
    </row>
    <row r="694">
      <c r="C694" s="15"/>
      <c r="J694" s="15"/>
    </row>
    <row r="695">
      <c r="C695" s="15"/>
      <c r="J695" s="15"/>
    </row>
    <row r="696">
      <c r="C696" s="15"/>
      <c r="J696" s="15"/>
    </row>
    <row r="697">
      <c r="C697" s="15"/>
      <c r="J697" s="15"/>
    </row>
    <row r="698">
      <c r="C698" s="15"/>
      <c r="J698" s="15"/>
    </row>
    <row r="699">
      <c r="C699" s="15"/>
      <c r="J699" s="15"/>
    </row>
    <row r="700">
      <c r="C700" s="15"/>
      <c r="J700" s="15"/>
    </row>
    <row r="701">
      <c r="C701" s="15"/>
      <c r="J701" s="15"/>
    </row>
    <row r="702">
      <c r="C702" s="15"/>
      <c r="J702" s="15"/>
    </row>
    <row r="703">
      <c r="C703" s="15"/>
      <c r="J703" s="15"/>
    </row>
    <row r="704">
      <c r="C704" s="15"/>
      <c r="J704" s="15"/>
    </row>
    <row r="705">
      <c r="C705" s="15"/>
      <c r="J705" s="15"/>
    </row>
    <row r="706">
      <c r="C706" s="15"/>
      <c r="J706" s="15"/>
    </row>
    <row r="707">
      <c r="C707" s="15"/>
      <c r="J707" s="15"/>
    </row>
    <row r="708">
      <c r="C708" s="15"/>
      <c r="J708" s="15"/>
    </row>
    <row r="709">
      <c r="C709" s="15"/>
      <c r="J709" s="15"/>
    </row>
    <row r="710">
      <c r="C710" s="15"/>
      <c r="J710" s="15"/>
    </row>
    <row r="711">
      <c r="C711" s="15"/>
      <c r="J711" s="15"/>
    </row>
    <row r="712">
      <c r="C712" s="15"/>
      <c r="J712" s="15"/>
    </row>
    <row r="713">
      <c r="C713" s="15"/>
      <c r="J713" s="15"/>
    </row>
    <row r="714">
      <c r="C714" s="15"/>
      <c r="J714" s="15"/>
    </row>
    <row r="715">
      <c r="C715" s="15"/>
      <c r="J715" s="15"/>
    </row>
    <row r="716">
      <c r="C716" s="15"/>
      <c r="J716" s="15"/>
    </row>
    <row r="717">
      <c r="C717" s="15"/>
      <c r="J717" s="15"/>
    </row>
    <row r="718">
      <c r="C718" s="15"/>
      <c r="J718" s="15"/>
    </row>
    <row r="719">
      <c r="C719" s="15"/>
      <c r="J719" s="15"/>
    </row>
    <row r="720">
      <c r="C720" s="15"/>
      <c r="J720" s="15"/>
    </row>
    <row r="721">
      <c r="C721" s="15"/>
      <c r="J721" s="15"/>
    </row>
    <row r="722">
      <c r="C722" s="15"/>
      <c r="J722" s="15"/>
    </row>
    <row r="723">
      <c r="C723" s="15"/>
      <c r="J723" s="15"/>
    </row>
    <row r="724">
      <c r="C724" s="15"/>
      <c r="J724" s="15"/>
    </row>
    <row r="725">
      <c r="C725" s="15"/>
      <c r="J725" s="15"/>
    </row>
    <row r="726">
      <c r="C726" s="15"/>
      <c r="J726" s="15"/>
    </row>
    <row r="727">
      <c r="C727" s="15"/>
      <c r="J727" s="15"/>
    </row>
    <row r="728">
      <c r="C728" s="15"/>
      <c r="J728" s="15"/>
    </row>
    <row r="729">
      <c r="C729" s="15"/>
      <c r="J729" s="15"/>
    </row>
    <row r="730">
      <c r="C730" s="15"/>
      <c r="J730" s="15"/>
    </row>
    <row r="731">
      <c r="C731" s="15"/>
      <c r="J731" s="15"/>
    </row>
    <row r="732">
      <c r="C732" s="15"/>
      <c r="J732" s="15"/>
    </row>
    <row r="733">
      <c r="C733" s="15"/>
      <c r="J733" s="15"/>
    </row>
    <row r="734">
      <c r="C734" s="15"/>
      <c r="J734" s="15"/>
    </row>
    <row r="735">
      <c r="C735" s="15"/>
      <c r="J735" s="15"/>
    </row>
    <row r="736">
      <c r="C736" s="15"/>
      <c r="J736" s="15"/>
    </row>
    <row r="737">
      <c r="C737" s="15"/>
      <c r="J737" s="15"/>
    </row>
    <row r="738">
      <c r="C738" s="15"/>
      <c r="J738" s="15"/>
    </row>
    <row r="739">
      <c r="C739" s="15"/>
      <c r="J739" s="15"/>
    </row>
    <row r="740">
      <c r="C740" s="15"/>
      <c r="J740" s="15"/>
    </row>
    <row r="741">
      <c r="C741" s="15"/>
      <c r="J741" s="15"/>
    </row>
    <row r="742">
      <c r="C742" s="15"/>
      <c r="J742" s="15"/>
    </row>
    <row r="743">
      <c r="C743" s="15"/>
      <c r="J743" s="15"/>
    </row>
    <row r="744">
      <c r="C744" s="15"/>
      <c r="J744" s="15"/>
    </row>
    <row r="745">
      <c r="C745" s="15"/>
      <c r="J745" s="15"/>
    </row>
    <row r="746">
      <c r="C746" s="15"/>
      <c r="J746" s="15"/>
    </row>
    <row r="747">
      <c r="C747" s="15"/>
      <c r="J747" s="15"/>
    </row>
    <row r="748">
      <c r="C748" s="15"/>
      <c r="J748" s="15"/>
    </row>
    <row r="749">
      <c r="C749" s="15"/>
      <c r="J749" s="15"/>
    </row>
    <row r="750">
      <c r="C750" s="15"/>
      <c r="J750" s="15"/>
    </row>
    <row r="751">
      <c r="C751" s="15"/>
      <c r="J751" s="15"/>
    </row>
    <row r="752">
      <c r="C752" s="15"/>
      <c r="J752" s="15"/>
    </row>
    <row r="753">
      <c r="C753" s="15"/>
      <c r="J753" s="15"/>
    </row>
    <row r="754">
      <c r="C754" s="15"/>
      <c r="J754" s="15"/>
    </row>
    <row r="755">
      <c r="C755" s="15"/>
      <c r="J755" s="15"/>
    </row>
    <row r="756">
      <c r="C756" s="15"/>
      <c r="J756" s="15"/>
    </row>
    <row r="757">
      <c r="C757" s="15"/>
      <c r="J757" s="15"/>
    </row>
    <row r="758">
      <c r="C758" s="15"/>
      <c r="J758" s="15"/>
    </row>
    <row r="759">
      <c r="C759" s="15"/>
      <c r="J759" s="15"/>
    </row>
    <row r="760">
      <c r="C760" s="15"/>
      <c r="J760" s="15"/>
    </row>
    <row r="761">
      <c r="C761" s="15"/>
      <c r="J761" s="15"/>
    </row>
    <row r="762">
      <c r="C762" s="15"/>
      <c r="J762" s="15"/>
    </row>
    <row r="763">
      <c r="C763" s="15"/>
      <c r="J763" s="15"/>
    </row>
    <row r="764">
      <c r="C764" s="15"/>
      <c r="J764" s="15"/>
    </row>
    <row r="765">
      <c r="C765" s="15"/>
      <c r="J765" s="15"/>
    </row>
    <row r="766">
      <c r="C766" s="15"/>
      <c r="J766" s="15"/>
    </row>
    <row r="767">
      <c r="C767" s="15"/>
      <c r="J767" s="15"/>
    </row>
    <row r="768">
      <c r="C768" s="15"/>
      <c r="J768" s="15"/>
    </row>
    <row r="769">
      <c r="C769" s="15"/>
      <c r="J769" s="15"/>
    </row>
    <row r="770">
      <c r="C770" s="15"/>
      <c r="J770" s="15"/>
    </row>
    <row r="771">
      <c r="C771" s="15"/>
      <c r="J771" s="15"/>
    </row>
    <row r="772">
      <c r="C772" s="15"/>
      <c r="J772" s="15"/>
    </row>
    <row r="773">
      <c r="C773" s="15"/>
      <c r="J773" s="15"/>
    </row>
    <row r="774">
      <c r="C774" s="15"/>
      <c r="J774" s="15"/>
    </row>
    <row r="775">
      <c r="C775" s="15"/>
      <c r="J775" s="15"/>
    </row>
    <row r="776">
      <c r="C776" s="15"/>
      <c r="J776" s="15"/>
    </row>
    <row r="777">
      <c r="C777" s="15"/>
      <c r="J777" s="15"/>
    </row>
    <row r="778">
      <c r="C778" s="15"/>
      <c r="J778" s="15"/>
    </row>
    <row r="779">
      <c r="C779" s="15"/>
      <c r="J779" s="15"/>
    </row>
    <row r="780">
      <c r="C780" s="15"/>
      <c r="J780" s="15"/>
    </row>
    <row r="781">
      <c r="C781" s="15"/>
      <c r="J781" s="15"/>
    </row>
    <row r="782">
      <c r="C782" s="15"/>
      <c r="J782" s="15"/>
    </row>
    <row r="783">
      <c r="C783" s="15"/>
      <c r="J783" s="15"/>
    </row>
    <row r="784">
      <c r="C784" s="15"/>
      <c r="J784" s="15"/>
    </row>
    <row r="785">
      <c r="C785" s="15"/>
      <c r="J785" s="15"/>
    </row>
    <row r="786">
      <c r="C786" s="15"/>
      <c r="J786" s="15"/>
    </row>
    <row r="787">
      <c r="C787" s="15"/>
      <c r="J787" s="15"/>
    </row>
    <row r="788">
      <c r="C788" s="15"/>
      <c r="J788" s="15"/>
    </row>
    <row r="789">
      <c r="C789" s="15"/>
      <c r="J789" s="15"/>
    </row>
    <row r="790">
      <c r="C790" s="15"/>
      <c r="J790" s="15"/>
    </row>
    <row r="791">
      <c r="C791" s="15"/>
      <c r="J791" s="15"/>
    </row>
    <row r="792">
      <c r="C792" s="15"/>
      <c r="J792" s="15"/>
    </row>
    <row r="793">
      <c r="C793" s="15"/>
      <c r="J793" s="15"/>
    </row>
    <row r="794">
      <c r="C794" s="15"/>
      <c r="J794" s="15"/>
    </row>
    <row r="795">
      <c r="C795" s="15"/>
      <c r="J795" s="15"/>
    </row>
    <row r="796">
      <c r="C796" s="15"/>
      <c r="J796" s="15"/>
    </row>
    <row r="797">
      <c r="C797" s="15"/>
      <c r="J797" s="15"/>
    </row>
    <row r="798">
      <c r="C798" s="15"/>
      <c r="J798" s="15"/>
    </row>
    <row r="799">
      <c r="C799" s="15"/>
      <c r="J799" s="15"/>
    </row>
    <row r="800">
      <c r="C800" s="15"/>
      <c r="J800" s="15"/>
    </row>
    <row r="801">
      <c r="C801" s="15"/>
      <c r="J801" s="15"/>
    </row>
    <row r="802">
      <c r="C802" s="15"/>
      <c r="J802" s="15"/>
    </row>
    <row r="803">
      <c r="C803" s="15"/>
      <c r="J803" s="15"/>
    </row>
    <row r="804">
      <c r="C804" s="15"/>
      <c r="J804" s="15"/>
    </row>
    <row r="805">
      <c r="C805" s="15"/>
      <c r="J805" s="15"/>
    </row>
    <row r="806">
      <c r="C806" s="15"/>
      <c r="J806" s="15"/>
    </row>
    <row r="807">
      <c r="C807" s="15"/>
      <c r="J807" s="15"/>
    </row>
    <row r="808">
      <c r="C808" s="15"/>
      <c r="J808" s="15"/>
    </row>
    <row r="809">
      <c r="C809" s="15"/>
      <c r="J809" s="15"/>
    </row>
    <row r="810">
      <c r="C810" s="15"/>
      <c r="J810" s="15"/>
    </row>
    <row r="811">
      <c r="C811" s="15"/>
      <c r="J811" s="15"/>
    </row>
    <row r="812">
      <c r="C812" s="15"/>
      <c r="J812" s="15"/>
    </row>
    <row r="813">
      <c r="C813" s="15"/>
      <c r="J813" s="15"/>
    </row>
    <row r="814">
      <c r="C814" s="15"/>
      <c r="J814" s="15"/>
    </row>
    <row r="815">
      <c r="C815" s="15"/>
      <c r="J815" s="15"/>
    </row>
    <row r="816">
      <c r="C816" s="15"/>
      <c r="J816" s="15"/>
    </row>
    <row r="817">
      <c r="C817" s="15"/>
      <c r="J817" s="15"/>
    </row>
    <row r="818">
      <c r="C818" s="15"/>
      <c r="J818" s="15"/>
    </row>
    <row r="819">
      <c r="C819" s="15"/>
      <c r="J819" s="15"/>
    </row>
    <row r="820">
      <c r="C820" s="15"/>
      <c r="J820" s="15"/>
    </row>
    <row r="821">
      <c r="C821" s="15"/>
      <c r="J821" s="15"/>
    </row>
    <row r="822">
      <c r="C822" s="15"/>
      <c r="J822" s="15"/>
    </row>
    <row r="823">
      <c r="C823" s="15"/>
      <c r="J823" s="15"/>
    </row>
    <row r="824">
      <c r="C824" s="15"/>
      <c r="J824" s="15"/>
    </row>
    <row r="825">
      <c r="C825" s="15"/>
      <c r="J825" s="15"/>
    </row>
    <row r="826">
      <c r="C826" s="15"/>
      <c r="J826" s="15"/>
    </row>
    <row r="827">
      <c r="C827" s="15"/>
      <c r="J827" s="15"/>
    </row>
    <row r="828">
      <c r="C828" s="15"/>
      <c r="J828" s="15"/>
    </row>
    <row r="829">
      <c r="C829" s="15"/>
      <c r="J829" s="15"/>
    </row>
    <row r="830">
      <c r="C830" s="15"/>
      <c r="J830" s="15"/>
    </row>
    <row r="831">
      <c r="C831" s="15"/>
      <c r="J831" s="15"/>
    </row>
    <row r="832">
      <c r="C832" s="15"/>
      <c r="J832" s="15"/>
    </row>
    <row r="833">
      <c r="C833" s="15"/>
      <c r="J833" s="15"/>
    </row>
    <row r="834">
      <c r="C834" s="15"/>
      <c r="J834" s="15"/>
    </row>
    <row r="835">
      <c r="C835" s="15"/>
      <c r="J835" s="15"/>
    </row>
    <row r="836">
      <c r="C836" s="15"/>
      <c r="J836" s="15"/>
    </row>
    <row r="837">
      <c r="C837" s="15"/>
      <c r="J837" s="15"/>
    </row>
    <row r="838">
      <c r="C838" s="15"/>
      <c r="J838" s="15"/>
    </row>
    <row r="839">
      <c r="C839" s="15"/>
      <c r="J839" s="15"/>
    </row>
    <row r="840">
      <c r="C840" s="15"/>
      <c r="J840" s="15"/>
    </row>
    <row r="841">
      <c r="C841" s="15"/>
      <c r="J841" s="15"/>
    </row>
    <row r="842">
      <c r="C842" s="15"/>
      <c r="J842" s="15"/>
    </row>
    <row r="843">
      <c r="C843" s="15"/>
      <c r="J843" s="15"/>
    </row>
    <row r="844">
      <c r="C844" s="15"/>
      <c r="J844" s="15"/>
    </row>
    <row r="845">
      <c r="C845" s="15"/>
      <c r="J845" s="15"/>
    </row>
    <row r="846">
      <c r="C846" s="15"/>
      <c r="J846" s="15"/>
    </row>
    <row r="847">
      <c r="C847" s="15"/>
      <c r="J847" s="15"/>
    </row>
    <row r="848">
      <c r="C848" s="15"/>
      <c r="J848" s="15"/>
    </row>
    <row r="849">
      <c r="C849" s="15"/>
      <c r="J849" s="15"/>
    </row>
    <row r="850">
      <c r="C850" s="15"/>
      <c r="J850" s="15"/>
    </row>
    <row r="851">
      <c r="C851" s="15"/>
      <c r="J851" s="15"/>
    </row>
    <row r="852">
      <c r="C852" s="15"/>
      <c r="J852" s="15"/>
    </row>
    <row r="853">
      <c r="C853" s="15"/>
      <c r="J853" s="15"/>
    </row>
    <row r="854">
      <c r="C854" s="15"/>
      <c r="J854" s="15"/>
    </row>
    <row r="855">
      <c r="C855" s="15"/>
      <c r="J855" s="15"/>
    </row>
    <row r="856">
      <c r="C856" s="15"/>
      <c r="J856" s="15"/>
    </row>
    <row r="857">
      <c r="C857" s="15"/>
      <c r="J857" s="15"/>
    </row>
    <row r="858">
      <c r="C858" s="15"/>
      <c r="J858" s="15"/>
    </row>
    <row r="859">
      <c r="C859" s="15"/>
      <c r="J859" s="15"/>
    </row>
    <row r="860">
      <c r="C860" s="15"/>
      <c r="J860" s="15"/>
    </row>
    <row r="861">
      <c r="C861" s="15"/>
      <c r="J861" s="15"/>
    </row>
    <row r="862">
      <c r="C862" s="15"/>
      <c r="J862" s="15"/>
    </row>
    <row r="863">
      <c r="C863" s="15"/>
      <c r="J863" s="15"/>
    </row>
    <row r="864">
      <c r="C864" s="15"/>
      <c r="J864" s="15"/>
    </row>
    <row r="865">
      <c r="C865" s="15"/>
      <c r="J865" s="15"/>
    </row>
    <row r="866">
      <c r="C866" s="15"/>
      <c r="J866" s="15"/>
    </row>
    <row r="867">
      <c r="C867" s="15"/>
      <c r="J867" s="15"/>
    </row>
    <row r="868">
      <c r="C868" s="15"/>
      <c r="J868" s="15"/>
    </row>
    <row r="869">
      <c r="C869" s="15"/>
      <c r="J869" s="15"/>
    </row>
    <row r="870">
      <c r="C870" s="15"/>
      <c r="J870" s="15"/>
    </row>
    <row r="871">
      <c r="C871" s="15"/>
      <c r="J871" s="15"/>
    </row>
    <row r="872">
      <c r="C872" s="15"/>
      <c r="J872" s="15"/>
    </row>
    <row r="873">
      <c r="C873" s="15"/>
      <c r="J873" s="15"/>
    </row>
    <row r="874">
      <c r="C874" s="15"/>
      <c r="J874" s="15"/>
    </row>
    <row r="875">
      <c r="C875" s="15"/>
      <c r="J875" s="15"/>
    </row>
    <row r="876">
      <c r="C876" s="15"/>
      <c r="J876" s="15"/>
    </row>
    <row r="877">
      <c r="C877" s="15"/>
      <c r="J877" s="15"/>
    </row>
    <row r="878">
      <c r="C878" s="15"/>
      <c r="J878" s="15"/>
    </row>
    <row r="879">
      <c r="C879" s="15"/>
      <c r="J879" s="15"/>
    </row>
    <row r="880">
      <c r="C880" s="15"/>
      <c r="J880" s="15"/>
    </row>
    <row r="881">
      <c r="C881" s="15"/>
      <c r="J881" s="15"/>
    </row>
    <row r="882">
      <c r="C882" s="15"/>
      <c r="J882" s="15"/>
    </row>
    <row r="883">
      <c r="C883" s="15"/>
      <c r="J883" s="15"/>
    </row>
    <row r="884">
      <c r="C884" s="15"/>
      <c r="J884" s="15"/>
    </row>
    <row r="885">
      <c r="C885" s="15"/>
      <c r="J885" s="15"/>
    </row>
    <row r="886">
      <c r="C886" s="15"/>
      <c r="J886" s="15"/>
    </row>
    <row r="887">
      <c r="C887" s="15"/>
      <c r="J887" s="15"/>
    </row>
    <row r="888">
      <c r="C888" s="15"/>
      <c r="J888" s="15"/>
    </row>
    <row r="889">
      <c r="C889" s="15"/>
      <c r="J889" s="15"/>
    </row>
    <row r="890">
      <c r="C890" s="15"/>
      <c r="J890" s="15"/>
    </row>
    <row r="891">
      <c r="C891" s="15"/>
      <c r="J891" s="15"/>
    </row>
    <row r="892">
      <c r="C892" s="15"/>
      <c r="J892" s="15"/>
    </row>
    <row r="893">
      <c r="C893" s="15"/>
      <c r="J893" s="15"/>
    </row>
    <row r="894">
      <c r="C894" s="15"/>
      <c r="J894" s="15"/>
    </row>
    <row r="895">
      <c r="C895" s="15"/>
      <c r="J895" s="15"/>
    </row>
    <row r="896">
      <c r="C896" s="15"/>
      <c r="J896" s="15"/>
    </row>
    <row r="897">
      <c r="C897" s="15"/>
      <c r="J897" s="15"/>
    </row>
    <row r="898">
      <c r="C898" s="15"/>
      <c r="J898" s="15"/>
    </row>
    <row r="899">
      <c r="C899" s="15"/>
      <c r="J899" s="15"/>
    </row>
    <row r="900">
      <c r="C900" s="15"/>
      <c r="J900" s="15"/>
    </row>
    <row r="901">
      <c r="C901" s="15"/>
      <c r="J901" s="15"/>
    </row>
    <row r="902">
      <c r="C902" s="15"/>
      <c r="J902" s="15"/>
    </row>
    <row r="903">
      <c r="C903" s="15"/>
      <c r="J903" s="15"/>
    </row>
    <row r="904">
      <c r="C904" s="15"/>
      <c r="J904" s="15"/>
    </row>
    <row r="905">
      <c r="C905" s="15"/>
      <c r="J905" s="15"/>
    </row>
    <row r="906">
      <c r="C906" s="15"/>
      <c r="J906" s="15"/>
    </row>
    <row r="907">
      <c r="C907" s="15"/>
      <c r="J907" s="15"/>
    </row>
    <row r="908">
      <c r="C908" s="15"/>
      <c r="J908" s="15"/>
    </row>
    <row r="909">
      <c r="C909" s="15"/>
      <c r="J909" s="15"/>
    </row>
    <row r="910">
      <c r="C910" s="15"/>
      <c r="J910" s="15"/>
    </row>
    <row r="911">
      <c r="C911" s="15"/>
      <c r="J911" s="15"/>
    </row>
    <row r="912">
      <c r="C912" s="15"/>
      <c r="J912" s="15"/>
    </row>
    <row r="913">
      <c r="C913" s="15"/>
      <c r="J913" s="15"/>
    </row>
    <row r="914">
      <c r="C914" s="15"/>
      <c r="J914" s="15"/>
    </row>
    <row r="915">
      <c r="C915" s="15"/>
      <c r="J915" s="15"/>
    </row>
    <row r="916">
      <c r="C916" s="15"/>
      <c r="J916" s="15"/>
    </row>
    <row r="917">
      <c r="C917" s="15"/>
      <c r="J917" s="15"/>
    </row>
    <row r="918">
      <c r="C918" s="15"/>
      <c r="J918" s="15"/>
    </row>
    <row r="919">
      <c r="C919" s="15"/>
      <c r="J919" s="15"/>
    </row>
    <row r="920">
      <c r="C920" s="15"/>
      <c r="J920" s="15"/>
    </row>
    <row r="921">
      <c r="C921" s="15"/>
      <c r="J921" s="15"/>
    </row>
    <row r="922">
      <c r="C922" s="15"/>
      <c r="J922" s="15"/>
    </row>
    <row r="923">
      <c r="C923" s="15"/>
      <c r="J923" s="15"/>
    </row>
    <row r="924">
      <c r="C924" s="15"/>
      <c r="J924" s="15"/>
    </row>
    <row r="925">
      <c r="C925" s="15"/>
      <c r="J925" s="15"/>
    </row>
    <row r="926">
      <c r="C926" s="15"/>
      <c r="J926" s="15"/>
    </row>
    <row r="927">
      <c r="C927" s="15"/>
      <c r="J927" s="15"/>
    </row>
    <row r="928">
      <c r="C928" s="15"/>
      <c r="J928" s="15"/>
    </row>
    <row r="929">
      <c r="C929" s="15"/>
      <c r="J929" s="15"/>
    </row>
    <row r="930">
      <c r="C930" s="15"/>
      <c r="J930" s="15"/>
    </row>
    <row r="931">
      <c r="C931" s="15"/>
      <c r="J931" s="15"/>
    </row>
    <row r="932">
      <c r="C932" s="15"/>
      <c r="J932" s="15"/>
    </row>
    <row r="933">
      <c r="C933" s="15"/>
      <c r="J933" s="15"/>
    </row>
    <row r="934">
      <c r="C934" s="15"/>
      <c r="J934" s="15"/>
    </row>
    <row r="935">
      <c r="C935" s="15"/>
      <c r="J935" s="15"/>
    </row>
    <row r="936">
      <c r="C936" s="15"/>
      <c r="J936" s="15"/>
    </row>
    <row r="937">
      <c r="C937" s="15"/>
      <c r="J937" s="15"/>
    </row>
    <row r="938">
      <c r="C938" s="15"/>
      <c r="J938" s="15"/>
    </row>
    <row r="939">
      <c r="C939" s="15"/>
      <c r="J939" s="15"/>
    </row>
    <row r="940">
      <c r="C940" s="15"/>
      <c r="J940" s="15"/>
    </row>
    <row r="941">
      <c r="C941" s="15"/>
      <c r="J941" s="15"/>
    </row>
    <row r="942">
      <c r="C942" s="15"/>
      <c r="J942" s="15"/>
    </row>
    <row r="943">
      <c r="C943" s="15"/>
      <c r="J943" s="15"/>
    </row>
    <row r="944">
      <c r="C944" s="15"/>
      <c r="J944" s="15"/>
    </row>
    <row r="945">
      <c r="C945" s="15"/>
      <c r="J945" s="15"/>
    </row>
    <row r="946">
      <c r="C946" s="15"/>
      <c r="J946" s="15"/>
    </row>
    <row r="947">
      <c r="C947" s="15"/>
      <c r="J947" s="15"/>
    </row>
    <row r="948">
      <c r="C948" s="15"/>
      <c r="J948" s="15"/>
    </row>
    <row r="949">
      <c r="C949" s="15"/>
      <c r="J949" s="15"/>
    </row>
    <row r="950">
      <c r="C950" s="15"/>
      <c r="J950" s="15"/>
    </row>
    <row r="951">
      <c r="C951" s="15"/>
      <c r="J951" s="15"/>
    </row>
    <row r="952">
      <c r="C952" s="15"/>
      <c r="J952" s="15"/>
    </row>
    <row r="953">
      <c r="C953" s="15"/>
      <c r="J953" s="15"/>
    </row>
    <row r="954">
      <c r="C954" s="15"/>
      <c r="J954" s="15"/>
    </row>
    <row r="955">
      <c r="C955" s="15"/>
      <c r="J955" s="15"/>
    </row>
    <row r="956">
      <c r="C956" s="15"/>
      <c r="J956" s="15"/>
    </row>
    <row r="957">
      <c r="C957" s="15"/>
      <c r="J957" s="15"/>
    </row>
    <row r="958">
      <c r="C958" s="15"/>
      <c r="J958" s="15"/>
    </row>
    <row r="959">
      <c r="C959" s="15"/>
      <c r="J959" s="15"/>
    </row>
    <row r="960">
      <c r="C960" s="15"/>
      <c r="J960" s="15"/>
    </row>
    <row r="961">
      <c r="C961" s="15"/>
      <c r="J961" s="15"/>
    </row>
    <row r="962">
      <c r="C962" s="15"/>
      <c r="J962" s="15"/>
    </row>
    <row r="963">
      <c r="C963" s="15"/>
      <c r="J963" s="15"/>
    </row>
    <row r="964">
      <c r="C964" s="15"/>
      <c r="J964" s="15"/>
    </row>
    <row r="965">
      <c r="C965" s="15"/>
      <c r="J965" s="15"/>
    </row>
    <row r="966">
      <c r="C966" s="15"/>
      <c r="J966" s="15"/>
    </row>
    <row r="967">
      <c r="C967" s="15"/>
      <c r="J967" s="15"/>
    </row>
    <row r="968">
      <c r="C968" s="15"/>
      <c r="J968" s="15"/>
    </row>
    <row r="969">
      <c r="C969" s="15"/>
      <c r="J969" s="15"/>
    </row>
    <row r="970">
      <c r="C970" s="15"/>
      <c r="J970" s="15"/>
    </row>
    <row r="971">
      <c r="C971" s="15"/>
      <c r="J971" s="15"/>
    </row>
    <row r="972">
      <c r="C972" s="15"/>
      <c r="J972" s="15"/>
    </row>
    <row r="973">
      <c r="C973" s="15"/>
      <c r="J973" s="15"/>
    </row>
    <row r="974">
      <c r="C974" s="15"/>
      <c r="J974" s="15"/>
    </row>
    <row r="975">
      <c r="C975" s="15"/>
      <c r="J975" s="15"/>
    </row>
    <row r="976">
      <c r="C976" s="15"/>
      <c r="J976" s="15"/>
    </row>
    <row r="977">
      <c r="C977" s="15"/>
      <c r="J977" s="15"/>
    </row>
    <row r="978">
      <c r="C978" s="15"/>
      <c r="J978" s="15"/>
    </row>
    <row r="979">
      <c r="C979" s="15"/>
      <c r="J979" s="15"/>
    </row>
    <row r="980">
      <c r="C980" s="15"/>
      <c r="J980" s="15"/>
    </row>
    <row r="981">
      <c r="C981" s="15"/>
      <c r="J981" s="15"/>
    </row>
    <row r="982">
      <c r="C982" s="15"/>
      <c r="J982" s="15"/>
    </row>
    <row r="983">
      <c r="C983" s="15"/>
      <c r="J983" s="15"/>
    </row>
    <row r="984">
      <c r="C984" s="15"/>
      <c r="J984" s="15"/>
    </row>
    <row r="985">
      <c r="C985" s="15"/>
      <c r="J985" s="15"/>
    </row>
    <row r="986">
      <c r="C986" s="15"/>
      <c r="J986" s="15"/>
    </row>
    <row r="987">
      <c r="C987" s="15"/>
      <c r="J987" s="15"/>
    </row>
    <row r="988">
      <c r="C988" s="15"/>
      <c r="J988" s="15"/>
    </row>
    <row r="989">
      <c r="C989" s="15"/>
      <c r="J989" s="15"/>
    </row>
    <row r="990">
      <c r="C990" s="15"/>
      <c r="J990" s="15"/>
    </row>
    <row r="991">
      <c r="C991" s="15"/>
      <c r="J991" s="15"/>
    </row>
    <row r="992">
      <c r="C992" s="15"/>
      <c r="J992" s="15"/>
    </row>
    <row r="993">
      <c r="C993" s="15"/>
      <c r="J993" s="15"/>
    </row>
    <row r="994">
      <c r="C994" s="15"/>
      <c r="J994" s="15"/>
    </row>
    <row r="995">
      <c r="C995" s="15"/>
      <c r="J995" s="15"/>
    </row>
    <row r="996">
      <c r="C996" s="15"/>
      <c r="J996" s="15"/>
    </row>
    <row r="997">
      <c r="C997" s="15"/>
      <c r="J997" s="15"/>
    </row>
    <row r="998">
      <c r="C998" s="15"/>
      <c r="J998" s="15"/>
    </row>
    <row r="999">
      <c r="C999" s="15"/>
      <c r="J999" s="15"/>
    </row>
    <row r="1000">
      <c r="C1000" s="15"/>
      <c r="J1000" s="15"/>
    </row>
    <row r="1001">
      <c r="C1001" s="15"/>
      <c r="J1001" s="15"/>
    </row>
    <row r="1002">
      <c r="C1002" s="15"/>
      <c r="J1002" s="15"/>
    </row>
    <row r="1003">
      <c r="C1003" s="15"/>
      <c r="J1003" s="15"/>
    </row>
    <row r="1004">
      <c r="C1004" s="15"/>
      <c r="J1004" s="15"/>
    </row>
    <row r="1005">
      <c r="C1005" s="15"/>
      <c r="J1005" s="15"/>
    </row>
    <row r="1006">
      <c r="C1006" s="15"/>
      <c r="J1006" s="15"/>
    </row>
    <row r="1007">
      <c r="C1007" s="15"/>
      <c r="J1007" s="15"/>
    </row>
    <row r="1008">
      <c r="C1008" s="15"/>
      <c r="J1008" s="15"/>
    </row>
    <row r="1009">
      <c r="C1009" s="15"/>
      <c r="J1009" s="15"/>
    </row>
    <row r="1010">
      <c r="C1010" s="15"/>
      <c r="J1010" s="15"/>
    </row>
    <row r="1011">
      <c r="C1011" s="15"/>
      <c r="J1011" s="15"/>
    </row>
    <row r="1012">
      <c r="C1012" s="15"/>
      <c r="J1012" s="15"/>
    </row>
    <row r="1013">
      <c r="C1013" s="15"/>
      <c r="J1013" s="15"/>
    </row>
    <row r="1014">
      <c r="C1014" s="15"/>
      <c r="J1014" s="15"/>
    </row>
    <row r="1015">
      <c r="C1015" s="15"/>
      <c r="J1015" s="1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2" max="2" width="23.25"/>
  </cols>
  <sheetData>
    <row r="2">
      <c r="B2" s="1"/>
      <c r="C2" s="1"/>
      <c r="D2" s="1"/>
      <c r="E2" s="1"/>
      <c r="F2" s="1"/>
      <c r="G2" s="2">
        <v>1.0</v>
      </c>
      <c r="H2" s="2">
        <f t="shared" ref="H2:N2" si="1">G2+1</f>
        <v>2</v>
      </c>
      <c r="I2" s="2">
        <f t="shared" si="1"/>
        <v>3</v>
      </c>
      <c r="J2" s="2">
        <f t="shared" si="1"/>
        <v>4</v>
      </c>
      <c r="K2" s="2">
        <f t="shared" si="1"/>
        <v>5</v>
      </c>
      <c r="L2" s="2">
        <f t="shared" si="1"/>
        <v>6</v>
      </c>
      <c r="M2" s="2">
        <f t="shared" si="1"/>
        <v>7</v>
      </c>
      <c r="N2" s="2">
        <f t="shared" si="1"/>
        <v>8</v>
      </c>
      <c r="O2" s="2">
        <v>8.0</v>
      </c>
      <c r="P2" s="52" t="s">
        <v>0</v>
      </c>
    </row>
    <row r="3">
      <c r="B3" s="1" t="s">
        <v>76</v>
      </c>
      <c r="C3" s="1"/>
      <c r="D3" s="1"/>
      <c r="E3" s="1"/>
      <c r="F3" s="2">
        <v>2021.0</v>
      </c>
      <c r="G3" s="2">
        <v>2022.0</v>
      </c>
      <c r="H3" s="2">
        <v>2023.0</v>
      </c>
      <c r="I3" s="2">
        <v>2024.0</v>
      </c>
      <c r="J3" s="2">
        <f t="shared" ref="J3:N3" si="2">I3+1</f>
        <v>2025</v>
      </c>
      <c r="K3" s="2">
        <f t="shared" si="2"/>
        <v>2026</v>
      </c>
      <c r="L3" s="2">
        <f t="shared" si="2"/>
        <v>2027</v>
      </c>
      <c r="M3" s="2">
        <f t="shared" si="2"/>
        <v>2028</v>
      </c>
      <c r="N3" s="2">
        <f t="shared" si="2"/>
        <v>2029</v>
      </c>
      <c r="O3" s="86" t="s">
        <v>77</v>
      </c>
      <c r="P3" s="1"/>
    </row>
    <row r="4">
      <c r="B4" s="50" t="s">
        <v>20</v>
      </c>
      <c r="C4" s="50"/>
      <c r="D4" s="50"/>
      <c r="E4" s="50"/>
      <c r="F4" s="127">
        <f>'DPZ Model'!J17</f>
        <v>4357373</v>
      </c>
      <c r="G4" s="127">
        <f>'DPZ Model'!K17</f>
        <v>4583731.19</v>
      </c>
      <c r="H4" s="127">
        <f>'DPZ Model'!L17</f>
        <v>4895386.131</v>
      </c>
      <c r="I4" s="127">
        <f>'DPZ Model'!M17</f>
        <v>5214685.064</v>
      </c>
      <c r="J4" s="127">
        <f>'DPZ Model'!N17</f>
        <v>5554110.858</v>
      </c>
      <c r="K4" s="127">
        <f>'DPZ Model'!O17</f>
        <v>5899527.818</v>
      </c>
      <c r="L4" s="127">
        <f>'DPZ Model'!P17</f>
        <v>6262292.518</v>
      </c>
      <c r="M4" s="127">
        <f>'DPZ Model'!Q17</f>
        <v>6625624.511</v>
      </c>
      <c r="N4" s="127">
        <f>'DPZ Model'!R17</f>
        <v>7010978.145</v>
      </c>
      <c r="O4" s="50"/>
      <c r="P4" s="50"/>
    </row>
    <row r="5">
      <c r="B5" s="50" t="s">
        <v>25</v>
      </c>
      <c r="C5" s="50"/>
      <c r="D5" s="50"/>
      <c r="E5" s="50"/>
      <c r="F5" s="50"/>
      <c r="G5" s="127">
        <f>'DPZ Model'!K23</f>
        <v>736779.1712</v>
      </c>
      <c r="H5" s="127">
        <f>'DPZ Model'!L23</f>
        <v>786465.0329</v>
      </c>
      <c r="I5" s="127">
        <f>'DPZ Model'!M23</f>
        <v>854862.1152</v>
      </c>
      <c r="J5" s="127">
        <f>'DPZ Model'!N23</f>
        <v>916141.6003</v>
      </c>
      <c r="K5" s="127">
        <f>'DPZ Model'!O23</f>
        <v>980566.0935</v>
      </c>
      <c r="L5" s="127">
        <f>'DPZ Model'!P23</f>
        <v>1034259.219</v>
      </c>
      <c r="M5" s="127">
        <f>'DPZ Model'!Q23</f>
        <v>1088841.838</v>
      </c>
      <c r="N5" s="127">
        <f>'DPZ Model'!R23</f>
        <v>1085236.418</v>
      </c>
      <c r="O5" s="50"/>
      <c r="P5" s="50"/>
    </row>
    <row r="6">
      <c r="B6" s="1" t="s">
        <v>78</v>
      </c>
      <c r="C6" s="11"/>
      <c r="D6" s="11"/>
      <c r="E6" s="11"/>
      <c r="F6" s="11"/>
      <c r="G6" s="85">
        <f t="shared" ref="G6:N6" si="3">G5/G4</f>
        <v>0.1607378663</v>
      </c>
      <c r="H6" s="85">
        <f t="shared" si="3"/>
        <v>0.160654341</v>
      </c>
      <c r="I6" s="85">
        <f t="shared" si="3"/>
        <v>0.1639336038</v>
      </c>
      <c r="J6" s="85">
        <f t="shared" si="3"/>
        <v>0.1649483822</v>
      </c>
      <c r="K6" s="85">
        <f t="shared" si="3"/>
        <v>0.166210945</v>
      </c>
      <c r="L6" s="85">
        <f t="shared" si="3"/>
        <v>0.1651566444</v>
      </c>
      <c r="M6" s="85">
        <f t="shared" si="3"/>
        <v>0.1643379935</v>
      </c>
      <c r="N6" s="85">
        <f t="shared" si="3"/>
        <v>0.1547910142</v>
      </c>
      <c r="O6" s="11"/>
      <c r="P6" s="11"/>
    </row>
    <row r="7">
      <c r="B7" s="11" t="s">
        <v>31</v>
      </c>
      <c r="C7" s="11"/>
      <c r="D7" s="128"/>
      <c r="E7" s="128"/>
      <c r="F7" s="128"/>
      <c r="G7" s="129">
        <v>0.21</v>
      </c>
      <c r="H7" s="129">
        <v>0.21</v>
      </c>
      <c r="I7" s="129">
        <v>0.21</v>
      </c>
      <c r="J7" s="129">
        <v>0.21</v>
      </c>
      <c r="K7" s="129">
        <v>0.21</v>
      </c>
      <c r="L7" s="129">
        <v>0.21</v>
      </c>
      <c r="M7" s="129">
        <v>0.21</v>
      </c>
      <c r="N7" s="129">
        <v>0.21</v>
      </c>
      <c r="O7" s="11"/>
      <c r="P7" s="11"/>
    </row>
    <row r="8">
      <c r="B8" s="50" t="s">
        <v>30</v>
      </c>
      <c r="C8" s="50"/>
      <c r="D8" s="50"/>
      <c r="E8" s="50"/>
      <c r="F8" s="5"/>
      <c r="G8" s="127">
        <f t="shared" ref="G8:N8" si="4">G7*G5*-1</f>
        <v>-154723.6259</v>
      </c>
      <c r="H8" s="127">
        <f t="shared" si="4"/>
        <v>-165157.6569</v>
      </c>
      <c r="I8" s="127">
        <f t="shared" si="4"/>
        <v>-179521.0442</v>
      </c>
      <c r="J8" s="127">
        <f t="shared" si="4"/>
        <v>-192389.7361</v>
      </c>
      <c r="K8" s="127">
        <f t="shared" si="4"/>
        <v>-205918.8796</v>
      </c>
      <c r="L8" s="127">
        <f t="shared" si="4"/>
        <v>-217194.436</v>
      </c>
      <c r="M8" s="127">
        <f t="shared" si="4"/>
        <v>-228656.786</v>
      </c>
      <c r="N8" s="127">
        <f t="shared" si="4"/>
        <v>-227899.6477</v>
      </c>
      <c r="O8" s="50"/>
      <c r="P8" s="50"/>
    </row>
    <row r="9">
      <c r="B9" s="5" t="s">
        <v>79</v>
      </c>
      <c r="C9" s="5"/>
      <c r="D9" s="50"/>
      <c r="E9" s="50"/>
      <c r="F9" s="50"/>
      <c r="G9" s="127">
        <f t="shared" ref="G9:N9" si="5">G5*(1-G7)</f>
        <v>582055.5452</v>
      </c>
      <c r="H9" s="127">
        <f t="shared" si="5"/>
        <v>621307.376</v>
      </c>
      <c r="I9" s="127">
        <f t="shared" si="5"/>
        <v>675341.071</v>
      </c>
      <c r="J9" s="127">
        <f t="shared" si="5"/>
        <v>723751.8642</v>
      </c>
      <c r="K9" s="127">
        <f t="shared" si="5"/>
        <v>774647.2138</v>
      </c>
      <c r="L9" s="127">
        <f t="shared" si="5"/>
        <v>817064.7829</v>
      </c>
      <c r="M9" s="127">
        <f t="shared" si="5"/>
        <v>860185.052</v>
      </c>
      <c r="N9" s="127">
        <f t="shared" si="5"/>
        <v>857336.7701</v>
      </c>
      <c r="O9" s="5"/>
      <c r="P9" s="5"/>
    </row>
    <row r="10">
      <c r="B10" s="50" t="s">
        <v>41</v>
      </c>
      <c r="C10" s="50"/>
      <c r="D10" s="50"/>
      <c r="E10" s="50"/>
      <c r="F10" s="50"/>
      <c r="G10" s="127">
        <f>'DPZ Model'!K43</f>
        <v>71047.83345</v>
      </c>
      <c r="H10" s="127">
        <f>'DPZ Model'!L43</f>
        <v>75878.48503</v>
      </c>
      <c r="I10" s="127">
        <f>'DPZ Model'!M43</f>
        <v>80827.6185</v>
      </c>
      <c r="J10" s="127">
        <f>'DPZ Model'!N43</f>
        <v>86088.71829</v>
      </c>
      <c r="K10" s="127">
        <f>'DPZ Model'!O43</f>
        <v>91442.68118</v>
      </c>
      <c r="L10" s="127">
        <f>'DPZ Model'!P43</f>
        <v>97065.53403</v>
      </c>
      <c r="M10" s="127">
        <f>'DPZ Model'!Q43</f>
        <v>102697.1799</v>
      </c>
      <c r="N10" s="127">
        <f>'DPZ Model'!R43</f>
        <v>108670.1612</v>
      </c>
      <c r="O10" s="130"/>
      <c r="P10" s="50"/>
    </row>
    <row r="11">
      <c r="B11" s="11" t="s">
        <v>80</v>
      </c>
      <c r="C11" s="11"/>
      <c r="D11" s="11"/>
      <c r="E11" s="11"/>
      <c r="F11" s="11"/>
      <c r="G11" s="12">
        <f t="shared" ref="G11:N11" si="6">G10/G4</f>
        <v>0.0155</v>
      </c>
      <c r="H11" s="12">
        <f t="shared" si="6"/>
        <v>0.0155</v>
      </c>
      <c r="I11" s="12">
        <f t="shared" si="6"/>
        <v>0.0155</v>
      </c>
      <c r="J11" s="12">
        <f t="shared" si="6"/>
        <v>0.0155</v>
      </c>
      <c r="K11" s="12">
        <f t="shared" si="6"/>
        <v>0.0155</v>
      </c>
      <c r="L11" s="12">
        <f t="shared" si="6"/>
        <v>0.0155</v>
      </c>
      <c r="M11" s="12">
        <f t="shared" si="6"/>
        <v>0.0155</v>
      </c>
      <c r="N11" s="12">
        <f t="shared" si="6"/>
        <v>0.0155</v>
      </c>
      <c r="O11" s="128"/>
      <c r="P11" s="11"/>
    </row>
    <row r="12">
      <c r="B12" s="50" t="s">
        <v>81</v>
      </c>
      <c r="C12" s="50"/>
      <c r="D12" s="50"/>
      <c r="E12" s="50"/>
      <c r="F12" s="50"/>
      <c r="G12" s="127">
        <f>'DPZ Model'!K45</f>
        <v>120000</v>
      </c>
      <c r="H12" s="127">
        <f>'DPZ Model'!L45</f>
        <v>75878.48503</v>
      </c>
      <c r="I12" s="127">
        <f>'DPZ Model'!M45</f>
        <v>80827.6185</v>
      </c>
      <c r="J12" s="127">
        <f>'DPZ Model'!N45</f>
        <v>86088.71829</v>
      </c>
      <c r="K12" s="127">
        <f>'DPZ Model'!O45</f>
        <v>91442.68118</v>
      </c>
      <c r="L12" s="127">
        <f>'DPZ Model'!P45</f>
        <v>97065.53403</v>
      </c>
      <c r="M12" s="127">
        <f>'DPZ Model'!Q45</f>
        <v>102697.1799</v>
      </c>
      <c r="N12" s="127">
        <f>'DPZ Model'!R45</f>
        <v>175274.4536</v>
      </c>
      <c r="O12" s="130"/>
      <c r="P12" s="50"/>
    </row>
    <row r="13">
      <c r="B13" s="50" t="s">
        <v>1</v>
      </c>
      <c r="C13" s="50"/>
      <c r="D13" s="50"/>
      <c r="E13" s="50"/>
      <c r="F13" s="50"/>
      <c r="G13" s="127">
        <f t="shared" ref="G13:N13" si="7">G9+G10-G12</f>
        <v>533103.3787</v>
      </c>
      <c r="H13" s="50">
        <f t="shared" si="7"/>
        <v>621307.376</v>
      </c>
      <c r="I13" s="50">
        <f t="shared" si="7"/>
        <v>675341.071</v>
      </c>
      <c r="J13" s="50">
        <f t="shared" si="7"/>
        <v>723751.8642</v>
      </c>
      <c r="K13" s="50">
        <f t="shared" si="7"/>
        <v>774647.2138</v>
      </c>
      <c r="L13" s="50">
        <f t="shared" si="7"/>
        <v>817064.7829</v>
      </c>
      <c r="M13" s="50">
        <f t="shared" si="7"/>
        <v>860185.052</v>
      </c>
      <c r="N13" s="50">
        <f t="shared" si="7"/>
        <v>790732.4777</v>
      </c>
      <c r="O13" s="50">
        <f>N13*(1+C18)/(C17-C18)</f>
        <v>13574240.87</v>
      </c>
      <c r="P13" s="50"/>
    </row>
    <row r="14">
      <c r="B14" s="131"/>
      <c r="C14" s="132"/>
      <c r="D14" s="132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"/>
    </row>
    <row r="15">
      <c r="B15" s="131" t="s">
        <v>10</v>
      </c>
      <c r="C15" s="134"/>
      <c r="D15" s="131"/>
      <c r="E15" s="131"/>
      <c r="F15" s="133"/>
      <c r="G15" s="135">
        <f t="shared" ref="G15:O15" si="8">1/(1+$C17)^(G2)</f>
        <v>0.9174311927</v>
      </c>
      <c r="H15" s="135">
        <f t="shared" si="8"/>
        <v>0.8416799933</v>
      </c>
      <c r="I15" s="135">
        <f t="shared" si="8"/>
        <v>0.7721834801</v>
      </c>
      <c r="J15" s="135">
        <f t="shared" si="8"/>
        <v>0.7084252111</v>
      </c>
      <c r="K15" s="135">
        <f t="shared" si="8"/>
        <v>0.6499313863</v>
      </c>
      <c r="L15" s="135">
        <f t="shared" si="8"/>
        <v>0.5962673269</v>
      </c>
      <c r="M15" s="135">
        <f t="shared" si="8"/>
        <v>0.5470342448</v>
      </c>
      <c r="N15" s="135">
        <f t="shared" si="8"/>
        <v>0.5018662797</v>
      </c>
      <c r="O15" s="135">
        <f t="shared" si="8"/>
        <v>0.5018662797</v>
      </c>
      <c r="P15" s="1"/>
    </row>
    <row r="16">
      <c r="B16" s="1" t="s">
        <v>82</v>
      </c>
      <c r="C16" s="65"/>
      <c r="D16" s="65"/>
      <c r="E16" s="65"/>
      <c r="F16" s="136"/>
      <c r="G16" s="137">
        <f t="shared" ref="G16:O16" si="9">G13*G15</f>
        <v>489085.6685</v>
      </c>
      <c r="H16" s="137">
        <f t="shared" si="9"/>
        <v>522941.988</v>
      </c>
      <c r="I16" s="137">
        <f t="shared" si="9"/>
        <v>521487.2184</v>
      </c>
      <c r="J16" s="137">
        <f t="shared" si="9"/>
        <v>512724.0672</v>
      </c>
      <c r="K16" s="137">
        <f t="shared" si="9"/>
        <v>503467.5376</v>
      </c>
      <c r="L16" s="137">
        <f t="shared" si="9"/>
        <v>487189.034</v>
      </c>
      <c r="M16" s="137">
        <f t="shared" si="9"/>
        <v>470550.6803</v>
      </c>
      <c r="N16" s="137">
        <f t="shared" si="9"/>
        <v>396841.9668</v>
      </c>
      <c r="O16" s="137">
        <f t="shared" si="9"/>
        <v>6812453.763</v>
      </c>
      <c r="P16" s="1"/>
    </row>
    <row r="17">
      <c r="B17" s="1" t="s">
        <v>83</v>
      </c>
      <c r="C17" s="138">
        <v>0.09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>
      <c r="B18" s="1" t="s">
        <v>84</v>
      </c>
      <c r="C18" s="139">
        <v>0.03</v>
      </c>
      <c r="D18" s="1"/>
      <c r="E18" s="1"/>
      <c r="F18" s="140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>
      <c r="B19" s="1" t="s">
        <v>85</v>
      </c>
      <c r="C19" s="141">
        <f>sum(G16:O16)</f>
        <v>10716741.92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>
      <c r="B20" s="1" t="s">
        <v>86</v>
      </c>
      <c r="C20" s="142">
        <v>36400.0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>
      <c r="B21" s="1" t="s">
        <v>87</v>
      </c>
      <c r="C21" s="143">
        <f>C19/C20</f>
        <v>294.4159869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>
      <c r="B22" s="1" t="s">
        <v>88</v>
      </c>
      <c r="C22" s="143">
        <f>IFERROR(__xludf.DUMMYFUNCTION("GOOGLEFINANCE(P2)"),316.82)</f>
        <v>316.82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>
      <c r="B24" s="144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>
      <c r="B25" s="144" t="s">
        <v>90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>
      <c r="B27" s="1" t="s">
        <v>91</v>
      </c>
      <c r="C27" s="11"/>
      <c r="D27" s="11"/>
      <c r="E27" s="11"/>
      <c r="F27" s="11"/>
      <c r="G27" s="12"/>
      <c r="H27" s="11">
        <f t="shared" ref="H27:N27" si="10">(H13/G13)-1</f>
        <v>0.1654538329</v>
      </c>
      <c r="I27" s="11">
        <f t="shared" si="10"/>
        <v>0.08696773474</v>
      </c>
      <c r="J27" s="11">
        <f t="shared" si="10"/>
        <v>0.07168347263</v>
      </c>
      <c r="K27" s="11">
        <f t="shared" si="10"/>
        <v>0.07032154549</v>
      </c>
      <c r="L27" s="11">
        <f t="shared" si="10"/>
        <v>0.05475727311</v>
      </c>
      <c r="M27" s="11">
        <f t="shared" si="10"/>
        <v>0.05277460246</v>
      </c>
      <c r="N27" s="11">
        <f t="shared" si="10"/>
        <v>-0.08074143363</v>
      </c>
      <c r="O27" s="11"/>
      <c r="P27" s="11"/>
    </row>
    <row r="28">
      <c r="B28" s="11" t="s">
        <v>48</v>
      </c>
      <c r="C28" s="11"/>
      <c r="D28" s="11"/>
      <c r="E28" s="11"/>
      <c r="F28" s="11"/>
      <c r="G28" s="11"/>
      <c r="H28" s="11"/>
      <c r="I28" s="11"/>
      <c r="J28" s="11"/>
      <c r="K28" s="11">
        <f t="shared" ref="K28:N28" si="11">(K13/G13)^(1/5)-1</f>
        <v>0.07760229004</v>
      </c>
      <c r="L28" s="11">
        <f t="shared" si="11"/>
        <v>0.05630660766</v>
      </c>
      <c r="M28" s="11">
        <f t="shared" si="11"/>
        <v>0.04957564812</v>
      </c>
      <c r="N28" s="11">
        <f t="shared" si="11"/>
        <v>0.01785983259</v>
      </c>
      <c r="O28" s="11"/>
      <c r="P28" s="11"/>
    </row>
  </sheetData>
  <drawing r:id="rId1"/>
</worksheet>
</file>